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osesoft-my.sharepoint.com/personal/david_vose_vosesoftware_com/Documents/Files/Marketing/YouTube/"/>
    </mc:Choice>
  </mc:AlternateContent>
  <xr:revisionPtr revIDLastSave="0" documentId="8_{10803C08-B81A-40C6-99BD-0D0B621AA36B}" xr6:coauthVersionLast="47" xr6:coauthVersionMax="47" xr10:uidLastSave="{00000000-0000-0000-0000-000000000000}"/>
  <bookViews>
    <workbookView xWindow="75480" yWindow="-10830" windowWidth="29220" windowHeight="19545" xr2:uid="{00000000-000D-0000-FFFF-FFFF00000000}"/>
  </bookViews>
  <sheets>
    <sheet name="Cashflow analysis" sheetId="1" r:id="rId1"/>
    <sheet name="Decision options" sheetId="6" r:id="rId2"/>
    <sheet name="Market conditions" sheetId="5" r:id="rId3"/>
    <sheet name="Results tables" sheetId="7" r:id="rId4"/>
    <sheet name="ModelRiskSYS1" sheetId="2" state="hidden" r:id="rId5"/>
    <sheet name="ModelRiskDSN" sheetId="3" state="hidden" r:id="rId6"/>
    <sheet name="ModelRiskCharts" sheetId="4" state="hidden" r:id="rId7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conservatives">'Market conditions'!$C$3</definedName>
    <definedName name="DevCosts">'Cashflow analysis'!$C$33</definedName>
    <definedName name="Election">'Market conditions'!$C$4</definedName>
    <definedName name="growth">'Market conditions'!$C$8</definedName>
    <definedName name="n">#REF!</definedName>
    <definedName name="newtax">'Market conditions'!$C$5</definedName>
    <definedName name="NPV">'Cashflow analysis'!$C$6</definedName>
    <definedName name="_xlnm.Print_Area" localSheetId="0">'Cashflow analysis'!$1:$1048576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 hidden="1">0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3000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StatFunctionsUpdateFreq">1</definedName>
    <definedName name="RiskTemplateSheetName">"myTemplate"</definedName>
    <definedName name="RiskUpdateDisplay" hidden="1">TRUE</definedName>
    <definedName name="RiskUpdateStatFunctions">FALSE</definedName>
    <definedName name="RiskUseDifferentSeedForEachSim" hidden="1">FALSE</definedName>
    <definedName name="RiskUseFixedSeed" hidden="1">FALSE</definedName>
    <definedName name="RiskUseMultipleCPUs" hidden="1">FALSE</definedName>
    <definedName name="SimOpt_AccountDomain" hidden="1">""</definedName>
    <definedName name="SimOpt_AccountName" hidden="1">""</definedName>
    <definedName name="SimOpt_AccountPassword" hidden="1">""</definedName>
    <definedName name="SimOpt_CheckPrecisionAfter" hidden="1">100</definedName>
    <definedName name="SimOpt_GotoSample" hidden="1">1</definedName>
    <definedName name="SimOpt_Macros0" hidden="1">""</definedName>
    <definedName name="SimOpt_Macros1" hidden="1">""</definedName>
    <definedName name="SimOpt_Macros2" hidden="1">""</definedName>
    <definedName name="SimOpt_Macros3" hidden="1">""</definedName>
    <definedName name="SimOpt_MacrosUsage" hidden="1">0</definedName>
    <definedName name="SimOpt_MinSimBufferSize" hidden="1">5000000</definedName>
    <definedName name="SimOpt_RefreshExcel" hidden="1">0</definedName>
    <definedName name="SimOpt_RefreshRate" hidden="1">1</definedName>
    <definedName name="SimOpt_SamplesCount" hidden="1">5000</definedName>
    <definedName name="SimOpt_Seed0" hidden="1">1</definedName>
    <definedName name="SimOpt_SeedFixed" hidden="1">1</definedName>
    <definedName name="SimOpt_SeedMultiplyType" hidden="1">0</definedName>
    <definedName name="SimOpt_ServerAddress" hidden="1">""</definedName>
    <definedName name="SimOpt_ShowResultsAtEnd" hidden="1">1</definedName>
    <definedName name="SimOpt_ShowSparklines" hidden="1">1</definedName>
    <definedName name="SimOpt_SimName0" hidden="1">"Base"</definedName>
    <definedName name="SimOpt_SimName1" hidden="1">"Extra"</definedName>
    <definedName name="SimOpt_SimsCount" hidden="1">2</definedName>
    <definedName name="SimOpt_StopOnOutputError" hidden="1">0</definedName>
    <definedName name="SimOpt_UploadEnabled" hidden="1">0</definedName>
    <definedName name="SimOpt_UploadModel" hidden="1">0</definedName>
    <definedName name="SimOpt_UploadProfile" hidden="1">""</definedName>
    <definedName name="SimOpt_UploadRemotely" hidden="1">0</definedName>
    <definedName name="threshold1">'Market conditions'!$C$10</definedName>
    <definedName name="threshold2">'Market conditions'!$C$11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1" l="1" a="1"/>
  <c r="E31" i="1" s="1"/>
  <c r="E21" i="1"/>
  <c r="E8" i="6"/>
  <c r="H20" i="5"/>
  <c r="C8" i="5"/>
  <c r="C3" i="5"/>
  <c r="E30" i="1"/>
  <c r="D8" i="6"/>
  <c r="G16" i="5"/>
  <c r="C31" i="1" l="1"/>
  <c r="D31" i="1"/>
  <c r="F15" i="5"/>
  <c r="G15" i="5" s="1"/>
  <c r="H15" i="5" s="1"/>
  <c r="I15" i="5" s="1"/>
  <c r="J15" i="5" s="1"/>
  <c r="K15" i="5" s="1"/>
  <c r="L15" i="5" s="1"/>
  <c r="M15" i="5" s="1"/>
  <c r="N15" i="5" s="1"/>
  <c r="O15" i="5" s="1"/>
  <c r="C30" i="1"/>
  <c r="H18" i="5"/>
  <c r="H16" i="5"/>
  <c r="D30" i="1"/>
  <c r="I19" i="5" l="1"/>
  <c r="I18" i="5"/>
  <c r="J18" i="5" s="1"/>
  <c r="C8" i="1"/>
  <c r="H28" i="1"/>
  <c r="F28" i="1"/>
  <c r="C11" i="1"/>
  <c r="C12" i="1"/>
  <c r="D11" i="1"/>
  <c r="D12" i="1"/>
  <c r="G28" i="1"/>
  <c r="I28" i="1"/>
  <c r="J28" i="1"/>
  <c r="K28" i="1"/>
  <c r="L28" i="1"/>
  <c r="I16" i="5"/>
  <c r="J19" i="5" l="1"/>
  <c r="I20" i="5"/>
  <c r="K18" i="5"/>
  <c r="K19" i="5"/>
  <c r="C4" i="5"/>
  <c r="D9" i="7"/>
  <c r="D8" i="1"/>
  <c r="D13" i="1"/>
  <c r="C13" i="1"/>
  <c r="J16" i="5"/>
  <c r="J20" i="5" l="1"/>
  <c r="L18" i="5"/>
  <c r="L19" i="5"/>
  <c r="E9" i="7"/>
  <c r="G17" i="5"/>
  <c r="E8" i="1"/>
  <c r="D25" i="1"/>
  <c r="E25" i="1"/>
  <c r="C25" i="1"/>
  <c r="E22" i="1"/>
  <c r="E12" i="1" s="1"/>
  <c r="C33" i="1"/>
  <c r="K16" i="5"/>
  <c r="C35" i="1"/>
  <c r="K20" i="5" l="1"/>
  <c r="M18" i="5"/>
  <c r="M19" i="5"/>
  <c r="F9" i="7"/>
  <c r="H17" i="5"/>
  <c r="F8" i="1"/>
  <c r="F14" i="1" s="1"/>
  <c r="F21" i="1"/>
  <c r="E28" i="1"/>
  <c r="E14" i="1" s="1"/>
  <c r="D28" i="1"/>
  <c r="C28" i="1"/>
  <c r="C14" i="1" s="1"/>
  <c r="E11" i="1"/>
  <c r="E13" i="1" s="1"/>
  <c r="G22" i="1"/>
  <c r="F22" i="1"/>
  <c r="L16" i="5"/>
  <c r="D14" i="1" l="1"/>
  <c r="D15" i="1" s="1"/>
  <c r="L20" i="5"/>
  <c r="N18" i="5"/>
  <c r="N19" i="5"/>
  <c r="G9" i="7"/>
  <c r="I17" i="5"/>
  <c r="C15" i="1"/>
  <c r="G8" i="1"/>
  <c r="G14" i="1" s="1"/>
  <c r="F12" i="1"/>
  <c r="G12" i="1"/>
  <c r="G21" i="1"/>
  <c r="E15" i="1"/>
  <c r="F11" i="1"/>
  <c r="H22" i="1"/>
  <c r="M16" i="5"/>
  <c r="M20" i="5" l="1"/>
  <c r="O18" i="5"/>
  <c r="O19" i="5"/>
  <c r="H9" i="7"/>
  <c r="J17" i="5"/>
  <c r="C16" i="1"/>
  <c r="C17" i="1" s="1"/>
  <c r="C18" i="1" s="1"/>
  <c r="H8" i="1"/>
  <c r="H14" i="1" s="1"/>
  <c r="F13" i="1"/>
  <c r="F15" i="1" s="1"/>
  <c r="H21" i="1"/>
  <c r="H11" i="1" s="1"/>
  <c r="G11" i="1"/>
  <c r="G13" i="1" s="1"/>
  <c r="G15" i="1" s="1"/>
  <c r="I22" i="1"/>
  <c r="D10" i="7"/>
  <c r="D11" i="7"/>
  <c r="D12" i="7"/>
  <c r="D14" i="7"/>
  <c r="D13" i="7"/>
  <c r="N16" i="5"/>
  <c r="D15" i="7"/>
  <c r="N20" i="5" l="1"/>
  <c r="I9" i="7"/>
  <c r="K17" i="5"/>
  <c r="D16" i="1"/>
  <c r="D17" i="1" s="1"/>
  <c r="D18" i="1" s="1"/>
  <c r="I8" i="1"/>
  <c r="I14" i="1" s="1"/>
  <c r="H12" i="1"/>
  <c r="H13" i="1" s="1"/>
  <c r="H15" i="1" s="1"/>
  <c r="I21" i="1"/>
  <c r="J22" i="1"/>
  <c r="E14" i="7"/>
  <c r="E12" i="7"/>
  <c r="E15" i="7"/>
  <c r="O16" i="5"/>
  <c r="E13" i="7"/>
  <c r="E11" i="7"/>
  <c r="E10" i="7"/>
  <c r="O20" i="5" l="1"/>
  <c r="J9" i="7"/>
  <c r="L17" i="5"/>
  <c r="E16" i="1"/>
  <c r="E17" i="1" s="1"/>
  <c r="E18" i="1" s="1"/>
  <c r="J8" i="1"/>
  <c r="J14" i="1" s="1"/>
  <c r="J21" i="1"/>
  <c r="J11" i="1" s="1"/>
  <c r="J12" i="1"/>
  <c r="I12" i="1"/>
  <c r="I11" i="1"/>
  <c r="K22" i="1"/>
  <c r="F15" i="7"/>
  <c r="F11" i="7"/>
  <c r="F13" i="7"/>
  <c r="F14" i="7"/>
  <c r="F12" i="7"/>
  <c r="F10" i="7"/>
  <c r="K9" i="7" l="1"/>
  <c r="M17" i="5"/>
  <c r="F16" i="1"/>
  <c r="F17" i="1" s="1"/>
  <c r="F18" i="1" s="1"/>
  <c r="K8" i="1"/>
  <c r="K14" i="1" s="1"/>
  <c r="J13" i="1"/>
  <c r="J15" i="1" s="1"/>
  <c r="K21" i="1"/>
  <c r="K12" i="1"/>
  <c r="I13" i="1"/>
  <c r="I15" i="1" s="1"/>
  <c r="L22" i="1"/>
  <c r="G11" i="7"/>
  <c r="G15" i="7"/>
  <c r="G14" i="7"/>
  <c r="G10" i="7"/>
  <c r="G13" i="7"/>
  <c r="G12" i="7"/>
  <c r="L9" i="7" l="1"/>
  <c r="N17" i="5"/>
  <c r="G16" i="1"/>
  <c r="G17" i="1" s="1"/>
  <c r="G18" i="1" s="1"/>
  <c r="L8" i="1"/>
  <c r="L14" i="1" s="1"/>
  <c r="L21" i="1"/>
  <c r="K11" i="1"/>
  <c r="K13" i="1" s="1"/>
  <c r="K15" i="1" s="1"/>
  <c r="L12" i="1"/>
  <c r="H10" i="7"/>
  <c r="H12" i="7"/>
  <c r="H11" i="7"/>
  <c r="H15" i="7"/>
  <c r="H14" i="7"/>
  <c r="H13" i="7"/>
  <c r="M9" i="7" l="1"/>
  <c r="O17" i="5"/>
  <c r="L11" i="1"/>
  <c r="L13" i="1" s="1"/>
  <c r="L15" i="1" s="1"/>
  <c r="H16" i="1"/>
  <c r="H17" i="1" l="1"/>
  <c r="H18" i="1" s="1"/>
  <c r="I12" i="7"/>
  <c r="I13" i="7"/>
  <c r="I10" i="7"/>
  <c r="I11" i="7"/>
  <c r="I15" i="7"/>
  <c r="I14" i="7"/>
  <c r="I16" i="1" l="1"/>
  <c r="I17" i="1" s="1"/>
  <c r="I18" i="1" s="1"/>
  <c r="J11" i="7"/>
  <c r="J10" i="7"/>
  <c r="J13" i="7"/>
  <c r="J12" i="7"/>
  <c r="J14" i="7"/>
  <c r="J15" i="7"/>
  <c r="J16" i="1" l="1"/>
  <c r="J17" i="1" s="1"/>
  <c r="J18" i="1" s="1"/>
  <c r="K10" i="7"/>
  <c r="K11" i="7"/>
  <c r="K15" i="7"/>
  <c r="K14" i="7"/>
  <c r="K13" i="7"/>
  <c r="K12" i="7"/>
  <c r="K16" i="1" l="1"/>
  <c r="K17" i="1" s="1"/>
  <c r="K18" i="1" s="1"/>
  <c r="L14" i="7"/>
  <c r="L12" i="7"/>
  <c r="L10" i="7"/>
  <c r="L15" i="7"/>
  <c r="L13" i="7"/>
  <c r="L11" i="7"/>
  <c r="L16" i="1" l="1"/>
  <c r="L17" i="1" s="1"/>
  <c r="L18" i="1" l="1"/>
  <c r="M10" i="7"/>
  <c r="M15" i="7"/>
  <c r="M11" i="7"/>
  <c r="M13" i="7"/>
  <c r="M12" i="7"/>
  <c r="M14" i="7"/>
  <c r="C6" i="1" l="1"/>
  <c r="D5" i="7"/>
  <c r="D6" i="7"/>
</calcChain>
</file>

<file path=xl/sharedStrings.xml><?xml version="1.0" encoding="utf-8"?>
<sst xmlns="http://schemas.openxmlformats.org/spreadsheetml/2006/main" count="79" uniqueCount="65">
  <si>
    <t>NPV (10%) in $M</t>
  </si>
  <si>
    <t>NPV of a capital investment</t>
  </si>
  <si>
    <t>Year</t>
  </si>
  <si>
    <t>Cash Flow</t>
  </si>
  <si>
    <t>Total Revenue</t>
  </si>
  <si>
    <t>Cost of Goods Sold</t>
  </si>
  <si>
    <t>Gross Margin</t>
  </si>
  <si>
    <t>Operating Expenses</t>
  </si>
  <si>
    <t>Earnings Before Taxes</t>
  </si>
  <si>
    <t>Tax Basis</t>
  </si>
  <si>
    <t>Income Tax</t>
  </si>
  <si>
    <t>Net Income</t>
  </si>
  <si>
    <t>Sales Activity</t>
  </si>
  <si>
    <t>Sales Price</t>
  </si>
  <si>
    <t>Sales Volume</t>
  </si>
  <si>
    <t>Production Expense</t>
  </si>
  <si>
    <t>Product Development</t>
  </si>
  <si>
    <t>Capital Expenses</t>
  </si>
  <si>
    <t>Overhead</t>
  </si>
  <si>
    <t>Total Expenses</t>
  </si>
  <si>
    <t>Development cost spread</t>
  </si>
  <si>
    <t>Dev cost correlation</t>
  </si>
  <si>
    <t>Prod devt cost</t>
  </si>
  <si>
    <t>Time to complete</t>
  </si>
  <si>
    <t/>
  </si>
  <si>
    <t>Two options possible: go with base plan, or spend extra $2.4M in development to access increased market of 16%</t>
  </si>
  <si>
    <t>Index</t>
  </si>
  <si>
    <t>Name</t>
  </si>
  <si>
    <t>Extra $</t>
  </si>
  <si>
    <r>
      <rPr>
        <sz val="8"/>
        <rFont val="Symbol"/>
        <family val="1"/>
        <charset val="2"/>
      </rPr>
      <t>D</t>
    </r>
    <r>
      <rPr>
        <sz val="8"/>
        <rFont val="Arial"/>
        <family val="2"/>
      </rPr>
      <t xml:space="preserve"> market</t>
    </r>
  </si>
  <si>
    <t>Base</t>
  </si>
  <si>
    <t>Extra</t>
  </si>
  <si>
    <t>Sim value</t>
  </si>
  <si>
    <t>Corporate tax rate</t>
  </si>
  <si>
    <t>Conservatives get in? (1=yes)</t>
  </si>
  <si>
    <t>Election date</t>
  </si>
  <si>
    <t>Possible new tax rate</t>
  </si>
  <si>
    <t>Market growth</t>
  </si>
  <si>
    <t>Competitor entry thresholds</t>
  </si>
  <si>
    <t>Market size</t>
  </si>
  <si>
    <t>1 competitor</t>
  </si>
  <si>
    <t>2 competitors</t>
  </si>
  <si>
    <t>Market Conditions</t>
  </si>
  <si>
    <t>Inflation Rate</t>
  </si>
  <si>
    <t>Tax Rate</t>
  </si>
  <si>
    <t>Market volume</t>
  </si>
  <si>
    <t>Number of Competitors</t>
  </si>
  <si>
    <t>Unit Cost</t>
  </si>
  <si>
    <t>NPV $M</t>
  </si>
  <si>
    <t>Mean</t>
  </si>
  <si>
    <t>P05</t>
  </si>
  <si>
    <t>P50</t>
  </si>
  <si>
    <t>P95</t>
  </si>
  <si>
    <t>Scenario</t>
  </si>
  <si>
    <t>NET INCOME $M</t>
  </si>
  <si>
    <t>Charts</t>
  </si>
  <si>
    <t>PABGAEkATABUAEUAUgBTAD4ADQAKADwALwBDAE4AVAA6ADAADQAKAEYASQBMAFQARQBSAFMAPgANAAoAPABQAEEARwBFAFMAPgANAAoAQwBOAFQAOgAxADEADQAKAEMAVQBSAFAAQQBHAEUAOgA5AA0ACgBOADoAMQANAAoAVABZAFAARQA6ADIADQAKAE4ATQA6AEgAaQBzAHQAbwBnAHIAYQBtAA0ACgBTAEkATQBJAEQAOgAwAA0ACgBTAEUATABTADoAMQANAAoAQwBVAFIAUwBFAEwAOgAwAA0ACgBUAFAAOgAwAA0ACgBSAEcAOgAwAA0ACgBOAE0AOgAnAFsAIwAjAFQASABJAFMAVwBCACMAIwBdAEMAYQBzAGgAZgBsAG8AdwAgAGEAbgBhAGwAeQBzAGkAcwAnACEAQwAkADYADQAKAEMATABSADoANgA1ADgAMQAyADMAMQANAAoAVABSAEEATgBTAFAAOgA1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DwATwBQAFQASQBPAE4AUwA+AA0ACgBDAE4AVAA6ADEAMwAxAA0ACgBOAE0AOgBDAGgAYQByAHQAXwBUAGkAdABsAGUADQAKAFQAUAA6ADIADQAKAFYAQQBMADoADQAKAE4ATQA6AHMAbABpAGQAZQByAHMADQAKAFQAUAA6ADAADQAKAFYAQQBMADoAMQANAAoATgBNADoAcwBsAGkAZABlAHIAcwBfAGMAdQBtAHUAbAANAAoAVABQADoAMAANAAoAVgBBAEwAOgAwAA0ACgBOAE0AOgBsAGUAZwBlAG4AZAANAAoAVABQADoAMAANAAoAVgBBAEwAOgAwAA0ACgBOAE0AOgBOAEIAYQByAHMADQAKAFQAUAA6ADAADQAKAFYAQQBMADoALQAxAA0ACgBOAE0AOgBMAGkAbgBlAHMADQAKAFQAUAA6ADAADQAKAFYAQQBMADoAMAANAAoATgBNADoAWQBMAGEAYgBlAGwADQAKAFQAUAA6ADIADQAKAFYAQQBMADoADQAKAE4ATQA6AE8AdgBlAHIAbABhAHkAVgBhAHIAcwANAAoAVABQADoAMAANAAoAVgBBAEwAOgAzAA0ACgBOAE0AOgBDAGgAYQByAHQAXwBTAGgAbwB3AFQAaQB0AGwAZQANAAoAVABQADoAMAANAAoAVgBBAEwAOgAxAA0ACgBOAE0AOgBDAGgAYQByAHQAXwBUAGkAdABsAGUAQwBvAGwAbwByAA0ACgBUAFAAOgAwAA0ACgBWAEEATAA6ADAADQAKAE4ATQA6AEMAaABhAHIAdABfAFQAaQB0AGwAZQBGAG8AbgB0AA0ACgBUAFAAOgAyAA0ACgBWAEEATAA6ACMARgBPAE4AVAAjACMAIwAjADkAMgA6ADgAUA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wAZQBnAGUAbgBkAEMAbwBsAG8AcgANAAoAVABQADoAMAANAAoAVgBBAEwAOgAwAA0ACgBOAE0AOgBDAGgAYQByAHQAXwBMAGUAZwBlAG4AZA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IASwBDAG8AbABvAHIADQAKAFQAUAA6ADAADQAKAFYAQQBMADoAMQA2ADcANwA3ADIAMQA1AA0ACgBOAE0AOgBDAGgAYQByAHQAXwBCAG8AeABDAG8AbABvAHIADQAKAFQAUAA6ADAADQAKAFYAQQBMADoAMQAzADIAOQA4ADYANgA3AA0ACgBOAE0AOgBYAF8AQQB4AGkAcwBfAEEAdQB0AG8AcwBjAGEAbABlAA0ACgBUAFAAOgAwAA0ACgBWAEEATAA6ADEADQAKAE4ATQA6AFgAXwBBAHgAaQBzAF8ATQBpAG4ADQAKAFQAUAA6ADEADQAKAFYAQQBMADoAbgBhAG4ADQAKAE4ATQA6AFgAXwBBAHgAaQBzAF8ATQBhAHgADQAKAFQAUAA6ADEADQAKAFYAQQBMADoAbgBhAG4ADQAKAE4ATQA6AFgAXwBBAHgAaQBzAF8AUwB0AGUAcAANAAoAVABQADoAMQANAAoAVgBBAEwAOgBuAGEAbgANAAoATgBNADoAWABfAEEAeABpAHMAXwBTAGMAYQBsAGUARgBhAGMAdABvAHIADQAKAFQAUAA6ADEADQAKAFYAQQBMADoAbgBhAG4ADQAKAE4ATQA6AFgAXwBBAHgAaQBzAF8ARgBvAHIAbQBhAHQADQAKAFQAUAA6ADAADQAKAFYAQQBMADoALQAxAA0ACgBOAE0AOgBYAF8AQQB4AGkAcwBfAEMAdQBzAHQAbwBtAEYAbwByAG0AYQB0AA0ACgBUAFAAOgAyAA0ACgBWAEEATAA6AA0ACgBOAE0AOgBYAF8AQQB4AGkAcwBfAEwAbwBnAGEAcgBpAHQAaABtAGkAYwANAAoAVABQADoAMAANAAoAVgBBAEwAOgAwAA0ACgBOAE0AOgBYAF8AQQB4AGkAcwBfAEQAZQBjAGkAbQBhAGwAcwANAAoAVABQADoAMQANAAoAVgBBAEwAOgBuAGEAbgANAAoATgBNADoAWABfAEEAeABpAHMAXwBEAGUAYwBpAG0AYQBsAHMARABhAHQAYQANAAoAVABQADoAMQANAAoAVgBBAEwAOgBuAGEAbgANAAoATgBNADoAWABfAEEAeABpAHMAXwBTAGgAbwB3AFQAaQB0AGwAZQANAAoAVABQADoAMAANAAoAVgBBAEwAOgAxAA0ACgBOAE0AOgBYAF8AQQB4AGkAcwBfAFQAaQB0AGwAZQBDAG8AbABvAHIADQAKAFQAUAA6ADAADQAKAFYAQQBMADoAMAANAAoATgBNADoAWABfAEEAeABpAHMAXwBDAHUAcwB0AG8AbQBUAGkAdABsAGUADQAKAFQAUAA6ADAADQAKAFYAQQBMADoAMAANAAoATgBNADoAWABfAEEAeABpAHMAXwBUAGkAdABsAGUADQAKAFQAUAA6ADIADQAKAFYAQQBMADoADQAKAE4ATQA6AFg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ABfAEEAeABpAHMAXwBTAGgAbwB3AEcAcgBpAGQAbABpAG4AZQBzAA0ACgBUAFAAOgAwAA0ACgBWAEEATAA6ADAADQAKAE4ATQA6AFgAXwBBAHgAaQBzAF8ARwByAGkAZABsAGkAbgBlAEMAbwBsAG8AcgANAAoAVABQADoAMAANAAoAVgBBAEwAOgAxADAAMAA3ADAAMQA4ADgADQAKAE4ATQA6AFgAXwBBAHgAaQBzAF8ARwByAGkAZABsAGkAbgBlAHMAUwB0AHkAbABlAA0ACgBUAFAAOgAwAA0ACgBWAEEATAA6ADAADQAKAE4ATQA6AFgAXwBBAHgAaQBzAF8ARwByAGkAZABsAGkAbgBlAHMAVwBlAGkAZwBoAHQADQAKAFQAUAA6ADAADQAKAFYAQQBMADoAMQANAAoATgBNADoAWABfAEEAeABpAHMAXwBJAG4AdABlAHIAbABhAGMAZQANAAoAVABQADoAMAANAAoAVgBBAEwAOgAwAA0ACgBOAE0AOgBYAF8AQQB4AGkAcwBfAEkAbgB0AGUAcgBsAGEAYwBlAEMAbwBsAG8AcgANAAoAVABQADoAMAANAAoAVgBBAEwAOgAxADQAOAA3ADIANQA2ADEADQAKAE4ATQA6AFgAXwBBAHgAaQBzAF8AVABpAGMAawBNAGEAcgBrAA0ACgBUAFAAOgAwAA0ACgBWAEEATAA6ADEADQAKAE4ATQA6AFgAXwBBAHgAaQBzAF8ATABhAGIAZQBsAHMAUwB0AGEAZwBnAGUAcgBlAGQADQAKAFQAUAA6ADAADQAKAFYAQQBMADoAMAANAAoATgBNADoAWABfAEEAeABpAHMAXwBMAGEAYgBlAGwAcwBBAG4AZwBsAGUADQAKAFQAUAA6ADEADQAKAFYAQQBMADoAbgBhAG4ADQAKAE4ATQA6AFgAXwBBAHgAaQBzAF8ATABhAGIAZQBsAHMAQwBvAGwAbwByAA0ACgBUAFAAOgAwAA0ACgBWAEEATAA6ADAADQAKAE4ATQA6AFg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EEAdQB0AG8AcwBjAGEAbABlAA0ACgBUAFAAOgAwAA0ACgBWAEEATAA6ADEADQAKAE4ATQA6AFkAXwBBAHgAaQBzAF8ATQBpAG4ADQAKAFQAUAA6ADEADQAKAFYAQQBMADoAbgBhAG4ADQAKAE4ATQA6AFkAXwBBAHgAaQBzAF8ATQBhAHgADQAKAFQAUAA6ADEADQAKAFYAQQBMADoAbgBhAG4ADQAKAE4ATQA6AFkAXwBBAHgAaQBzAF8AUwB0AGUAcAANAAoAVABQADoAMQANAAoAVgBBAEwAOgBuAGEAbgANAAoATgBNADoAWQBfAEEAeABpAHMAXwBTAGMAYQBsAGUARgBhAGMAdABvAHIADQAKAFQAUAA6ADEADQAKAFYAQQBMADoAbgBhAG4ADQAKAE4ATQA6AFkAXwBBAHgAaQBzAF8ARgBvAHIAbQBhAHQADQAKAFQAUAA6ADAADQAKAFYAQQBMADoAMQANAAoATgBNADoAWQBfAEEAeABpAHMAXwBDAHUAcwB0AG8AbQBGAG8AcgBtAGEAdAANAAoAVABQADoAMgANAAoAVgBBAEwAOgANAAoATgBNADoAWQBfAEEAeABpAHMAXwBMAG8AZwBhAHIAaQB0AGgAbQBpAGMADQAKAFQAUAA6ADAADQAKAFYAQQBMADoAMAANAAoATgBNADoAWQBfAEEAeABpAHMAXwBEAGUAYwBpAG0AYQBsAHMADQAKAFQAUAA6ADEADQAKAFYAQQBMADoAbgBhAG4ADQAKAE4ATQA6AFkAXwBBAHgAaQBzAF8ARABlAGMAaQBtAGEAbABzAEQAYQB0AGEADQAKAFQAUAA6ADEADQAKAFYAQQBMADoAbgBhAG4ADQAKAE4ATQA6AFkAXwBBAHgAaQBzAF8AUwBoAG8AdwBUAGkAdABsAGUADQAKAFQAUAA6ADAADQAKAFYAQQBMADoAMQANAAoATgBNADoAWQBfAEEAeABpAHMAXwBUAGkAdABsAGUAQwBvAGwAbwByAA0ACgBUAFAAOgAwAA0ACgBWAEEATAA6ADAADQAKAE4ATQA6AFkAXwBBAHgAaQBzAF8AQwB1AHMAdABvAG0AVABpAHQAbABlAA0ACgBUAFAAOgAwAA0ACgBWAEEATAA6ADAADQAKAE4ATQA6AFkAXwBBAHgAaQBzAF8AVABpAHQAbABlAA0ACgBUAFAAOgAyAA0ACgBWAEEATAA6AA0ACgBOAE0AOgBZAF8AQQB4AGkAcwBfAFQAaQB0AGwAZQBGAG8AbgB0AA0ACgBUAFAAOgAyAA0ACgBWAEEATAA6ACMARgBPAE4AVAAjACMAIwAjADkAMgA6ADkAZg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UwBoAG8AdwBHAHIAaQBkAGwAaQBuAGUAcwANAAoAVABQADoAMAANAAoAVgBBAEwAOgAwAA0ACgBOAE0AOgBZAF8AQQB4AGkAcwBfAEcAcgBpAGQAbABpAG4AZQBDAG8AbABvAHIADQAKAFQAUAA6ADAADQAKAFYAQQBMADoAMQAwADAANwAwADEAOAA4AA0ACgBOAE0AOgBZAF8AQQB4AGkAcwBfAEcAcgBpAGQAbABpAG4AZQBzAFMAdAB5AGwAZQANAAoAVABQADoAMAANAAoAVgBBAEwAOgAwAA0ACgBOAE0AOgBZAF8AQQB4AGkAcwBfAEcAcgBpAGQAbABpAG4AZQBzAFcAZQBpAGcAaAB0AA0ACgBUAFAAOgAwAA0ACgBWAEEATAA6ADEADQAKAE4ATQA6AFkAXwBBAHgAaQBzAF8ASQBuAHQAZQByAGwAYQBjAGUADQAKAFQAUAA6ADAADQAKAFYAQQBMADoAMAANAAoATgBNADoAWQBfAEEAeABpAHMAXwBJAG4AdABlAHIAbABhAGMAZQBDAG8AbABvAHIADQAKAFQAUAA6ADAADQAKAFYAQQBMADoAMQA0ADgANwAyADUANgAxAA0ACgBOAE0AOgBZAF8AQQB4AGkAcwBfAFQAaQBjAGsATQBhAHIAawANAAoAVABQADoAMAANAAoAVgBBAEwAOgAxAA0ACgBOAE0AOgBZAF8AQQB4AGkAcwBfAEwAYQBiAGUAbABzAFMAdABhAGcAZwBlAHIAZQBkAA0ACgBUAFAAOgAwAA0ACgBWAEEATAA6ADAADQAKAE4ATQA6AFkAXwBBAHgAaQBzAF8ATABhAGIAZQBsAHMAQQBuAGcAbABlAA0ACgBUAFAAOgAxAA0ACgBWAEEATAA6AG4AYQBuAA0ACgBOAE0AOgBZAF8AQQB4AGkAcwBfAEwAYQBiAGUAbABzAEMAbwBsAG8AcgANAAoAVABQADoAMAANAAoAVgBBAEwAOgAwAA0ACgBOAE0AOgBZAF8AQQB4AGkAcwBfAEwAYQBiAGUAbABz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SABTAFMAbABpAGQAZQByAF8AVAB5AHAAZQAxAA0ACgBUAFAAOgAwAA0ACgBWAEEATAA6ADEADQAKAE4ATQA6AEgAUwBTAGwAaQBkAGUAcgBfAFQAeQBwAGUAMgANAAoAVABQADoAMAANAAoAVgBBAEwAOgAxAA0ACgBOAE0AOgBIAFMAUwBsAGkAZABlAHIAXwBQADEADQAKAFQAUAA6ADEADQAKAFYAQQBMADoAMAAuADEAMAAwADAAMAAwADAAMAAwADAADQAKAE4ATQA6AEgAUwBTAGwAaQBkAGUAcgBfAFAAMgANAAoAVABQADoAMQANAAoAVgBBAEwAOgAwAC4AOQAwADAAMAAwADAAMAAwADAAMAANAAoATgBNADoASABTAFMAbABpAGQAZQByAF8AWAAxAA0ACgBUAFAAOgAxAA0ACgBWAEEATAA6AC0ANgAuADEAMgAwADkAMAAwADAAMAAwADAADQAKAE4ATQA6AEgAUwBTAGwAaQBkAGUAcgBfAFgAMgANAAoAVABQADoAMQANAAoAVgBBAEwAOgAxADUALgA0ADUANQAxADAAMAAwADAAMAAwAA0ACgBOAE0AOgBIAFMAUwBsAGkAZABlAHIAXwBMAGEAYgBlAGwAVAB5AHAAZQANAAoAVABQADoAMAANAAoAVgBBAEwAOgAyAA0ACgBOAE0AOgBIAFMAUwBsAGkAZABlAHIAXwBGAG8AbgB0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TAGwAaQBkAGUAcgBfAEMAbwBsAG8AcgAxAA0ACgBUAFAAOgAwAA0ACgBWAEEATAA6ADMANgA4ADMANQAzADcADQAKAE4ATQA6AEgAUwBTAGwAaQBkAGUAcgBfAEMAbwBsAG8AcgAyAA0ACgBUAFAAOgAwAA0ACgBWAEEATAA6ADEAMgAwADkAMQA5ADgAMQANAAoATgBNADoASABTAFMAbABpAGQAZQByAF8AUwBoAGEAZABpAG4AZwBUAHkAcABlAA0ACgBUAFAAOgAwAA0ACgBWAEEATAA6ADAADQAKAE4ATQA6AEgAUwBTAGwAaQBkAGUAcgBfAFMAaABhAGQAaQBuAGcAUABhAHQAdABlAHIAbgANAAoAVABQADoAMAANAAoAVgBBAEwAOgAtADEADQAKAE4ATQA6AEgAUwBIAGUAYQBkAGUAcgBTAGUAYwB0AF8AQwBvAGwAbwByAE8AdQB0AA0ACgBUAFAAOgAwAA0ACgBWAEEATAA6ADEANgA3ADEAMQA2ADgAMAANAAoATgBNADoASABTAEgAZQBhAGQAZQByAFMAZQBjAHQAXwBDAG8AbABvAHIASQBuAA0ACgBUAFAAOgAwAA0ACgBWAEEATAA6ADIANQA1AA0ACgBOAE0AOgBIAFMASABlAGEAZABlAHIAUwBlAGMAdABfAEMAbwBsAG8AcgBUAGUAeAB0AA0ACgBUAFAAOgAwAA0ACgBWAEEATAA6ADEANgA3ADcANwAyADEANQANAAoATgBNADoASABTAEgAZQBhAGQAZQByAFMAZQBjAHQAXwBGAG8AbgB0AA0ACgBUAFAAOgAyAA0ACgBWAEEATAA6ACMARgBPAE4AVAAjACMAIwAjADkAMgA6ADkAUAAvAC8ALwB3AEEAQQBBAEEAQQBBAEEAQQBBAEEAQQBBAEEAQQBBAEwAdwBDAEEAQQBBAEEAQQBBAEQATQBBAHcASQBCAEkAawBNAEEAYgB3AEIAMQBBAEgASQBBAGEAUQBCAGwAQQBIAEkAQQBJAEEAQgBPAEEARwBVAEEAZAB3AEEAQQBBAEEAQQBBAEEAQQBBAEEAQQBBAEEAQQBBAEEAQQBBAEEAQQBBAEEAQQBBAEEAQQBBAEEAQQBBAEEAQQBBAEEAQQBBAEEAQQBBAEEAQQBBAEEAQQBBAEEAQQBBAEEAQQBBAEEAQQBBAEEAQQBBAD0ADQAKAE4ATQA6AEgAUwBfAFgAXwBEAGUAYwBpAG0AYQBsAHMADQAKAFQAUAA6ADEADQAKAFYAQQBMADoAbgBhAG4ADQAKAE4ATQA6AEgAUwBfAFAAXwBEAGUAYwBpAG0AYQBsAHMADQAKAFQAUAA6ADEADQAKAFYAQQBMADoAbgBhAG4ADQAKAE4ATQA6AFMAaABvAHcATQBhAHIAawBlAHIAcwANAAoAVABQADoAMAANAAoAVgBBAEwAOgAxAA0ACgBOAE0AOgBNAGEAcgBrAGUAcgBzAE4AdQBtAGIAZQByAA0ACgBUAFAAOgAwAA0ACgBWAEEATAA6ADQADQAKAE4ATQA6AEgAUwBNAGEAcgBrAGUAcgBTAGgAbwB3ADAADQAKAFQAUAA6ADAADQAKAFYAQQBMADoAMAANAAoATgBNADoASABTAE0AYQByAGsAZQByAFQAeQBwAGUAMAANAAoAVABQADoAMAANAAoAVgBBAEwAOgAzAA0ACgBOAE0AOgBIAFMATQBhAHIAawBlAHIAVgBhAGwAdQBlADAADQAKAFQAUAA6ADEADQAKAFYAQQBMADoAMAANAAoATgBNADoASABTAE0AYQByAGsAZQByAEwAYQBiAGUAbABUAHkAcABlADAADQAKAFQAUAA6ADAADQAKAFYAQQBMADoAMQANAAoATgBNADoASABTAE0AYQByAGsAZQByAEYAbwBuAHQAMA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wAA0ACgBUAFAAOgAwAA0ACgBWAEEATAA6ADEAMgAwADkAMQA5ADgAMQANAAoATgBNADoASABTAE0AYQByAGsAZQByAEMAbAByADAADQAKAFQAUAA6ADAADQAKAFYAQQBMADoAMQAyADAAOQAxADkAOAAxAA0ACgBOAE0AOgBIAFMATQBhAHIAawBlAHIAUwB0AHkAbABlADAADQAKAFQAUAA6ADAADQAKAFYAQQBMADoAMQANAAoATgBNADoASABTAE0AYQByAGsAZQByAFcAZQBpAGcAaAB0ADAADQAKAFQAUAA6ADAADQAKAFYAQQBMADoAMQANAAoATgBNADoASABTAE0AYQByAGsAZQByAEEAbABpAGcAbgBWADAADQAKAFQAUAA6ADAADQAKAFYAQQBMADoAMAANAAoATgBNADoASABTAE0AYQByAGsAZQByAEEAbABpAGcAbgBIADAADQAKAFQAUAA6ADAADQAKAFYAQQBMADoAMAANAAoATgBNADoASABTAE0AYQByAGsAZQByAFMAaABvAHcAMQANAAoAVABQADoAMAANAAoAVgBBAEwAOgAwAA0ACgBOAE0AOgBIAFMATQBhAHIAawBlAHIAVAB5AHAAZQAxAA0ACgBUAFAAOgAwAA0ACgBWAEEATAA6ADQADQAKAE4ATQA6AEgAUwBNAGEAcgBrAGUAcgBWAGEAbAB1AGUAMQANAAoAVABQADoAMQANAAoAVgBBAEwAOgAwAA0ACgBOAE0AOgBIAFMATQBhAHIAawBlAHIATABhAGIAZQBsAFQAeQBwAGUAMQANAAoAVABQADoAMAANAAoAVgBBAEwAOgAxAA0ACgBOAE0AOgBIAFMATQBhAHIAawBlAHIARgBvAG4AdAAx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EADQAKAFQAUAA6ADAADQAKAFYAQQBMADoAMQAyADAAOQAxADkAOAAxAA0ACgBOAE0AOgBIAFMATQBhAHIAawBlAHIAQwBsAHIAMQANAAoAVABQADoAMAANAAoAVgBBAEwAOgAxADIAMAA5ADEAOQA4ADEADQAKAE4ATQA6AEgAUwBNAGEAcgBrAGUAcgBTAHQAeQBsAGUAMQANAAoAVABQADoAMAANAAoAVgBBAEwAOgAxAA0ACgBOAE0AOgBIAFMATQBhAHIAawBlAHIAVwBlAGkAZwBoAHQAMQANAAoAVABQADoAMAANAAoAVgBBAEwAOgAxAA0ACgBOAE0AOgBIAFMATQBhAHIAawBlAHIAQQBsAGkAZwBuAFYAMQANAAoAVABQADoAMAANAAoAVgBBAEwAOgAwAA0ACgBOAE0AOgBIAFMATQBhAHIAawBlAHIAQQBsAGkAZwBuAEgAMQANAAoAVABQADoAMAANAAoAVgBBAEwAOgAyAA0ACgBOAE0AOgBIAFMATQBhAHIAawBlAHIAUwBoAG8AdwAyAA0ACgBUAFAAOgAwAA0ACgBWAEEATAA6ADEADQAKAE4ATQA6AEgAUwBNAGEAcgBrAGUAcgBUAHkAcABlADIADQAKAFQAUAA6ADAADQAKAFYAQQBMADoANQANAAoATgBNADoASABTAE0AYQByAGsAZQByAFYAYQBsAHUAZQAyAA0ACgBUAFAAOgAxAA0ACgBWAEEATAA6ADAADQAKAE4ATQA6AEgAUwBNAGEAcgBrAGUAcgBMAGEAYgBlAGwAVAB5AHAAZQAyAA0ACgBUAFAAOgAwAA0ACgBWAEEATAA6ADEADQAKAE4ATQA6AEgAUwBNAGEAcgBrAGUAcgBGAG8AbgB0ADI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gANAAoAVABQADoAMAANAAoAVgBBAEwAOgAxADIAMAA5ADEAOQA4ADEADQAKAE4ATQA6AEgAUwBNAGEAcgBrAGUAcgBDAGwAcgAyAA0ACgBUAFAAOgAwAA0ACgBWAEEATAA6ADEAMgAwADkAMQA5ADgAMQANAAoATgBNADoASABTAE0AYQByAGsAZQByAFMAdAB5AGwAZQAyAA0ACgBUAFAAOgAwAA0ACgBWAEEATAA6ADEADQAKAE4ATQA6AEgAUwBNAGEAcgBrAGUAcgBXAGUAaQBnAGgAdAAyAA0ACgBUAFAAOgAwAA0ACgBWAEEATAA6ADEADQAKAE4ATQA6AEgAUwBNAGEAcgBrAGUAcgBBAGwAaQBnAG4AVgAyAA0ACgBUAFAAOgAwAA0ACgBWAEEATAA6ADIADQAKAE4ATQA6AEgAUwBNAGEAcgBrAGUAcgBBAGwAaQBnAG4ASAAyAA0ACgBUAFAAOgAwAA0ACgBWAEEATAA6ADEADQAKAE4ATQA6AEgAUwBNAGEAcgBrAGUAcgBTAGgAbwB3ADMADQAKAFQAUAA6ADAADQAKAFYAQQBMADoAMAANAAoATgBNADoASABTAE0AYQByAGsAZQByAFQAeQBwAGUAMwANAAoAVABQADoAMAANAAoAVgBBAEwAOgA2AA0ACgBOAE0AOgBIAFMATQBhAHIAawBlAHIAVgBhAGwAdQBlADMADQAKAFQAUAA6ADEADQAKAFYAQQBMADoAMAANAAoATgBNADoASABTAE0AYQByAGsAZQByAEwAYQBiAGUAbABUAHkAcABlADMADQAKAFQAUAA6ADAADQAKAFYAQQBMADoAMQANAAoATgBNADoASABTAE0AYQByAGsAZQByAEYAbwBuAHQAMw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zAA0ACgBUAFAAOgAwAA0ACgBWAEEATAA6ADEAMgAwADkAMQA5ADgAMQANAAoATgBNADoASABTAE0AYQByAGsAZQByAEMAbAByADMADQAKAFQAUAA6ADAADQAKAFYAQQBMADoAMQAyADAAOQAxADkAOAAxAA0ACgBOAE0AOgBIAFMATQBhAHIAawBlAHIAUwB0AHkAbABlADMADQAKAFQAUAA6ADAADQAKAFYAQQBMADoAMQANAAoATgBNADoASABTAE0AYQByAGsAZQByAFcAZQBpAGcAaAB0ADMADQAKAFQAUAA6ADAADQAKAFYAQQBMADoAMQANAAoATgBNADoASABTAE0AYQByAGsAZQByAEEAbABpAGcAbgBWADMADQAKAFQAUAA6ADAADQAKAFYAQQBMADoAMQANAAoATgBNADoASABTAE0AYQByAGsAZQByAEEAbABpAGcAbgBIADMADQAKAFQAUAA6ADAADQAKAFYAQQBMADoAMQANAAoAPAAvAE8AUABUAEkATwBOAFMAPgANAAoATgA6ADIADQAKAFQAWQBQAEUAOgA0AA0ACgBOAE0AOgBDAHUAbQB1AGwARAANAAoAUwBJAE0ASQBEADoAMAANAAoAUwBFAEwAUwA6ADEAMAANAAoAQwBVAFIAUwBFAEwAOgA5AA0ACgBUAFAAOgAwAA0ACgBSAEcAOgAwAA0ACgBOAE0AOgAnAFsAIwAjAFQASABJAFMAVwBCACMAIwBdAEMAYQBzAGgAZgBsAG8AdwAgAGEAbgBhAGwAeQBzAGkAcwAnACEAQwAkADEAOAANAAoAQwBMAFIAOgA2ADUAOAAxADIAMwAxAA0ACgBUAFIAQQBOAFMAUAA6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QwBhAHMAaABmAGwAbwB3ACAAYQBuAGEAbAB5AHMAaQBzACcAIQBEACQAMQA4AA0ACgBDAEwAUgA6ADEAMgAxADAANQA2ADAANgANAAoAVABSAEEATgBTAFAAOg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EMAYQBzAGgAZgBsAG8AdwAgAGEAbgBhAGwAeQBzAGkAcwAnACEARQAkADEAOAANAAoAQwBMAFIAOgA4ADUAMAAzADcAOAA1AA0ACgBUAFIAQQBOAFMAUAA6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QwBhAHMAaABmAGwAbwB3ACAAYQBuAGEAbAB5AHMAaQBzACcAIQBGACQAMQA4AA0ACgBDAEwAUgA6ADYAMQA0ADkAMgA3ADcADQAKAFQAUgBBAE4AUwBQADoAMAANAAoAUwBJAE0AOgAw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VABQADoAMAANAAoAUgBHADoAMAANAAoATgBNADoAJwBbACMAIwBUAEgASQBTAFcAQgAjACMAXQBDAGEAcwBoAGYAbABvAHcAIABhAG4AYQBsAHkAcwBpAHMAJwAhAEcAJAAxADgADQAKAEMATABSADoAMwAxADYAMAA1ADUAOQANAAoAVABSAEEATgBTAFAAOg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EMAYQBzAGgAZgBsAG8AdwAgAGEAbgBhAGwAeQBzAGkAcwAnACEASAAkADEAOAANAAoAQwBMAFIAOgAxADQAMgA2ADUAMAAyADYADQAKAFQAUgBBAE4AUwBQADoAMAANAAoAUwBJAE0AOgAw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VABQADoAMAANAAoAUgBHADoAMAANAAoATgBNADoAJwBbACMAIwBUAEgASQBTAFcAQgAjACMAXQBDAGEAcwBoAGYAbABvAHcAIABhAG4AYQBsAHkAcwBpAHMAJwAhAEkAJAAxADgADQAKAEMATABSADoANQA0ADIAMwAzADUAOQANAAoAVABSAEEATgBTAFAAOg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EMAYQBzAGgAZgBsAG8AdwAgAGEAbgBhAGwAeQBzAGkAcwAnACEASgAkADEAOAANAAoAQwBMAFIAOgA4ADcANAAxADMAOQAxAA0ACgBUAFIAQQBOAFMAUAA6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QwBhAHMAaABmAGwAbwB3ACAAYQBuAGEAbAB5AHMAaQBzACcAIQBLACQAMQA4AA0ACgBDAEwAUgA6ADIANgA1ADYANQAwAA0ACgBUAFIAQQBOAFMAUAA6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QwBhAHMAaABmAGwAbwB3ACAAYQBuAGEAbAB5AHMAaQBzACcAIQBMACQAMQA4AA0ACgBDAEwAUgA6ADIAOAA2ADUAMgA2ADkADQAKAFQAUgBBAE4AUwBQADoAMAANAAoAUwBJAE0AOgAw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PABPAFAAVABJAE8ATgBTAD4ADQAKAEMATgBUADoAMQAzADAADQAKAE4ATQA6AEMAaABhAHIAdABfAFQAaQB0AGwAZQANAAoAVABQADoAMgANAAoAVgBBAEwAOgANAAoATgBNADoAcwBsAGkAZABlAHIAcwANAAoAVABQADoAMAANAAoAVgBBAEwAOgAwAA0ACgBOAE0AOgBzAGwAaQBkAGUAcgBzAF8AYwB1AG0AdQBsAA0ACgBUAFAAOgAwAA0ACgBWAEEATAA6ADAADQAKAE4ATQA6AGwAZQBnAGUAbgBkAA0ACgBUAFAAOgAwAA0ACgBWAEEATAA6ADEADQAKAE4ATQA6AE4AQgBhAHIAcwANAAoAVABQADoAMAANAAoAVgBBAEwAOgAtADEADQAKAE4ATQA6AFkATABhAGIAZQBsAA0ACgBUAFAAOgAyAA0ACgBWAEEATAA6AA0ACgBOAE0AOgBPAHYAZQByAGwAYQB5AFYAYQByAHMADQAKAFQAUAA6ADAADQAKAFYAQQBMADoAMwANAAoATgBNADoAQwBoAGEAcgB0AF8AUwBoAG8AdwBUAGkAdABsAGUADQAKAFQAUAA6ADAADQAKAFYAQQBMADoAMQANAAoATgBNADoAQwBoAGEAcgB0AF8AVABpAHQAbABlAEMAbwBsAG8AcgANAAoAVABQADoAMAANAAoAVgBBAEwAOgAwAA0ACgBOAE0AOgBDAGgAYQByAHQAXwBUAGkAdABsAGUARgBvAG4AdAANAAoAVABQADoAMgANAAoAVgBBAEwAOgAjAEYATwBOAFQAIwAjACMAIwA5ADIAOgA4AFA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DAGgAYQByAHQAXwBMAGUAZwBlAG4AZABDAG8AbABvAHIADQAKAFQAUAA6ADAADQAKAFYAQQBMADoAMAANAAoATgBNADoAQwBoAGEAcgB0AF8ATABlAGcAZQBuAGQ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DAGgAYQByAHQAXwBCAEsAQwBvAGwAbwByAA0ACgBUAFAAOgAwAA0ACgBWAEEATAA6ADEANgA3ADcANwAyADEANQANAAoATgBNADoAQwBoAGEAcgB0AF8AQgBvAHgAQwBvAGwAbwByAA0ACgBUAFAAOgAwAA0ACgBWAEEATAA6ADEAMwA0ADMANAA4ADcAOQANAAoATgBNADoATABpAG4AZQBUAHkAcABlAA0ACgBUAFAAOgAwAA0ACgBWAEEATAA6ADEADQAKAE4ATQA6AFgAXwBBAHgAaQBzAF8AQQB1AHQAbwBzAGMAYQBsAGUADQAKAFQAUAA6ADAADQAKAFYAQQBMADoAMQANAAoATgBNADoAWABfAEEAeABpAHMAXwBNAGkAbgANAAoAVABQADoAMQANAAoAVgBBAEwAOgBuAGEAbgANAAoATgBNADoAWABfAEEAeABpAHMAXwBNAGEAeAANAAoAVABQADoAMQANAAoAVgBBAEwAOgBuAGEAbgANAAoATgBNADoAWABfAEEAeABpAHMAXwBTAHQAZQBwAA0ACgBUAFAAOgAxAA0ACgBWAEEATAA6AG4AYQBuAA0ACgBOAE0AOgBYAF8AQQB4AGkAcwBfAFMAYwBhAGwAZQBGAGEAYwB0AG8AcgANAAoAVABQADoAMQANAAoAVgBBAEwAOgBuAGEAbgANAAoATgBNADoAWABfAEEAeABpAHMAXwBGAG8AcgBtAGEAdAANAAoAVABQADoAMAANAAoAVgBBAEwAOgAtADEADQAKAE4ATQA6AFgAXwBBAHgAaQBzAF8AQwB1AHMAdABvAG0ARgBvAHIAbQBhAHQADQAKAFQAUAA6ADIADQAKAFYAQQBMADoADQAKAE4ATQA6AFgAXwBBAHgAaQBzAF8ATABvAGcAYQByAGkAdABoAG0AaQBjAA0ACgBUAFAAOgAwAA0ACgBWAEEATAA6ADAADQAKAE4ATQA6AFgAXwBBAHgAaQBzAF8ARABlAGMAaQBtAGEAbABzAA0ACgBUAFAAOgAxAA0ACgBWAEEATAA6AG4AYQBuAA0ACgBOAE0AOgBYAF8AQQB4AGkAcwBfAEQAZQBjAGkAbQBhAGwAcwBEAGEAdABhAA0ACgBUAFAAOgAxAA0ACgBWAEEATAA6AG4AYQBuAA0ACgBOAE0AOgBYAF8AQQB4AGkAcwBfAFMAaABvAHcAVABpAHQAbABlAA0ACgBUAFAAOgAwAA0ACgBWAEEATAA6ADEADQAKAE4ATQA6AFgAXwBBAHgAaQBzAF8AVABpAHQAbABlAEMAbwBsAG8AcgANAAoAVABQADoAMAANAAoAVgBBAEwAOgAwAA0ACgBOAE0AOgBYAF8AQQB4AGkAcwBfAEMAdQBzAHQAbwBtAFQAaQB0AGwAZQANAAoAVABQADoAMAANAAoAVgBBAEwAOgAwAA0ACgBOAE0AOgBYAF8AQQB4AGkAcwBfAFQAaQB0AGwAZQANAAoAVABQADoAMgANAAoAVgBBAEwAOgANAAoATgBNADoAWA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YAF8AQQB4AGkAcwBfAFMAaABvAHcARwByAGkAZABsAGkAbgBlAHMADQAKAFQAUAA6ADAADQAKAFYAQQBMADoAMAANAAoATgBNADoAWABfAEEAeABpAHMAXwBHAHIAaQBkAGwAaQBuAGUAQwBvAGwAbwByAA0ACgBUAFAAOgAwAA0ACgBWAEEATAA6ADEAMAAwADcAMAAxADgAOAANAAoATgBNADoAWABfAEEAeABpAHMAXwBHAHIAaQBkAGwAaQBuAGUAcwBTAHQAeQBsAGUADQAKAFQAUAA6ADAADQAKAFYAQQBMADoAMAANAAoATgBNADoAWABfAEEAeABpAHMAXwBHAHIAaQBkAGwAaQBuAGUAcwBXAGUAaQBnAGgAdAANAAoAVABQADoAMAANAAoAVgBBAEwAOgAxAA0ACgBOAE0AOgBYAF8AQQB4AGkAcwBfAEkAbgB0AGUAcgBsAGEAYwBlAA0ACgBUAFAAOgAwAA0ACgBWAEEATAA6ADAADQAKAE4ATQA6AFgAXwBBAHgAaQBzAF8ASQBuAHQAZQByAGwAYQBjAGUAQwBvAGwAbwByAA0ACgBUAFAAOgAwAA0ACgBWAEEATAA6ADEANAA4ADcAMgA1ADYAMQANAAoATgBNADoAWABfAEEAeABpAHMAXwBUAGkAYwBrAE0AYQByAGsADQAKAFQAUAA6ADAADQAKAFYAQQBMADoAMQANAAoATgBNADoAWABfAEEAeABpAHMAXwBMAGEAYgBlAGwAcwBTAHQAYQBnAGcAZQByAGUAZAANAAoAVABQADoAMAANAAoAVgBBAEwAOgAwAA0ACgBOAE0AOgBYAF8AQQB4AGkAcwBfAEwAYQBiAGUAbABzAEEAbgBnAGwAZQANAAoAVABQADoAMQANAAoAVgBBAEwAOgBuAGEAbgANAAoATgBNADoAWABfAEEAeABpAHMAXwBMAGEAYgBlAGwAcwBDAG8AbABvAHIADQAKAFQAUAA6ADAADQAKAFYAQQBMADoAMAANAAoATgBNADoAWA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QQB1AHQAbwBzAGMAYQBsAGUADQAKAFQAUAA6ADAADQAKAFYAQQBMADoAMQANAAoATgBNADoAWQBfAEEAeABpAHMAXwBNAGkAbgANAAoAVABQADoAMQANAAoAVgBBAEwAOgBuAGEAbgANAAoATgBNADoAWQBfAEEAeABpAHMAXwBNAGEAeAANAAoAVABQADoAMQANAAoAVgBBAEwAOgBuAGEAbgANAAoATgBNADoAWQBfAEEAeABpAHMAXwBTAHQAZQBwAA0ACgBUAFAAOgAxAA0ACgBWAEEATAA6AG4AYQBuAA0ACgBOAE0AOgBZAF8AQQB4AGkAcwBfAFMAYwBhAGwAZQBGAGEAYwB0AG8AcgANAAoAVABQADoAMQANAAoAVgBBAEwAOgBuAGEAbgANAAoATgBNADoAWQBfAEEAeABpAHMAXwBGAG8AcgBtAGEAdAANAAoAVABQADoAMAANAAoAVgBBAEwAOgAtADEADQAKAE4ATQA6AFkAXwBBAHgAaQBzAF8AQwB1AHMAdABvAG0ARgBvAHIAbQBhAHQADQAKAFQAUAA6ADIADQAKAFYAQQBMADoADQAKAE4ATQA6AFkAXwBBAHgAaQBzAF8ATABvAGcAYQByAGkAdABoAG0AaQBjAA0ACgBUAFAAOgAwAA0ACgBWAEEATAA6ADAADQAKAE4ATQA6AFkAXwBBAHgAaQBzAF8ARABlAGMAaQBtAGEAbABzAA0ACgBUAFAAOgAxAA0ACgBWAEEATAA6AG4AYQBuAA0ACgBOAE0AOgBZAF8AQQB4AGkAcwBfAEQAZQBjAGkAbQBhAGwAcwBEAGEAdABhAA0ACgBUAFAAOgAxAA0ACgBWAEEATAA6AG4AYQBuAA0ACgBOAE0AOgBZAF8AQQB4AGkAcwBfAFMAaABvAHcAVABpAHQAbABlAA0ACgBUAFAAOgAwAA0ACgBWAEEATAA6ADEADQAKAE4ATQA6AFkAXwBBAHgAaQBzAF8AVABpAHQAbABlAEMAbwBsAG8AcgANAAoAVABQADoAMAANAAoAVgBBAEwAOgAwAA0ACgBOAE0AOgBZAF8AQQB4AGkAcwBfAEMAdQBzAHQAbwBtAFQAaQB0AGwAZQANAAoAVABQADoAMAANAAoAVgBBAEwAOgAwAA0ACgBOAE0AOgBZAF8AQQB4AGkAcwBfAFQAaQB0AGwAZQANAAoAVABQADoAMgANAAoAVgBBAEwAOgANAAoATgBNADoAWQ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FMAaABvAHcARwByAGkAZABsAGkAbgBlAHMADQAKAFQAUAA6ADAADQAKAFYAQQBMADoAMAANAAoATgBNADoAWQBfAEEAeABpAHMAXwBHAHIAaQBkAGwAaQBuAGUAQwBvAGwAbwByAA0ACgBUAFAAOgAwAA0ACgBWAEEATAA6ADEAMAAwADcAMAAxADgAOAANAAoATgBNADoAWQBfAEEAeABpAHMAXwBHAHIAaQBkAGwAaQBuAGUAcwBTAHQAeQBsAGUA</t>
  </si>
  <si>
    <t>DQAKAFQAUAA6ADAADQAKAFYAQQBMADoAMAANAAoATgBNADoAWQBfAEEAeABpAHMAXwBHAHIAaQBkAGwAaQBuAGUAcwBXAGUAaQBnAGgAdAANAAoAVABQADoAMAANAAoAVgBBAEwAOgAxAA0ACgBOAE0AOgBZAF8AQQB4AGkAcwBfAEkAbgB0AGUAcgBsAGEAYwBlAA0ACgBUAFAAOgAwAA0ACgBWAEEATAA6ADAADQAKAE4ATQA6AFkAXwBBAHgAaQBzAF8ASQBuAHQAZQByAGwAYQBjAGUAQwBvAGwAbwByAA0ACgBUAFAAOgAwAA0ACgBWAEEATAA6ADEANAA4ADcAMgA1ADYAMQANAAoATgBNADoAWQBfAEEAeABpAHMAXwBUAGkAYwBrAE0AYQByAGsADQAKAFQAUAA6ADAADQAKAFYAQQBMADoAMQANAAoATgBNADoAWQBfAEEAeABpAHMAXwBMAGEAYgBlAGwAcwBTAHQAYQBnAGcAZQByAGUAZAANAAoAVABQADoAMAANAAoAVgBBAEwAOgAwAA0ACgBOAE0AOgBZAF8AQQB4AGkAcwBfAEwAYQBiAGUAbABzAEEAbgBnAGwAZQANAAoAVABQADoAMQANAAoAVgBBAEwAOgBuAGEAbgANAAoATgBNADoAWQBfAEEAeABpAHMAXwBMAGEAYgBlAGwAcwBDAG8AbABvAHIADQAKAFQAUAA6ADAADQAKAFYAQQBMADoAMAANAAoATgBNADoAWQ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dQBtAHUAbABTAGwAaQBkAGUAcgBzAF8AWABfAEQAZQBjAGkAbQBhAGwAcwANAAoAVABQADoAMQANAAoAVgBBAEwAOgBuAGEAbgANAAoATgBNADoAQwB1AG0AdQBsAFMAbABpAGQAZQByAHMAXwBQAF8ARABlAGMAaQBtAGEAbABzAA0ACgBUAFAAOgAxAA0ACgBWAEEATAA6AG4AYQBuAA0ACgBOAE0AOgBDAHUAbQB1AGwAUwBsAGkAZABlAHIAcwBOAHUAbQBiAGUAcgANAAoAVABQADoAMAANAAoAVgBBAEwAOgAyAA0ACgBOAE0AOgBDAHUAbQB1AGwAUwBsAGkAZABlAHIAUwBoAG8AdwAwAA0ACgBUAFAAOgAwAA0ACgBWAEEATAA6ADEADQAKAE4ATQA6AEMAdQBtAHUAbABTAGwAaQBkAGUAcgBUAHkAcABlADAADQAKAFQAUAA6ADAADQAKAFYAQQBMADoAMgANAAoATgBNADoAQwB1AG0AdQBsAFMAbABpAGQAZQByAFYAYQBsAHUAZQAwAA0ACgBUAFAAOgAxAA0ACgBWAEEATAA6ADAALgAwADUAMAAwADAAMAAwADAAMAAwAA0ACgBOAE0AOgBDAHUAbQB1AGwAUwBsAGkAZABlAHIATABhAGIAZQBsAFQAeQBwAGUAMAANAAoAVABQADoAMAANAAoAVgBBAEwAOgAxAA0ACgBOAE0AOgBDAHUAbQB1AGwAUwBsAGkAZABlAHIARgBvAG4AdAAw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MAdQBtAHUAbABTAGwAaQBkAGUAcgBTAHQAeQBsAGUAMAANAAoAVABQADoAMAANAAoAVgBBAEwAOgAxAA0ACgBOAE0AOgBDAHUAbQB1AGwAUwBsAGkAZABlAHIAVwBlAGkAZwBoAHQAMAANAAoAVABQADoAMAANAAoAVgBBAEwAOgAyAA0ACgBOAE0AOgBDAHUAbQB1AGwAUwBsAGkAZABlAHIAUwBoAG8AdwAxAA0ACgBUAFAAOgAwAA0ACgBWAEEATAA6ADEADQAKAE4ATQA6AEMAdQBtAHUAbABTAGwAaQBkAGUAcgBUAHkAcABlADEADQAKAFQAUAA6ADAADQAKAFYAQQBMADoAMgANAAoATgBNADoAQwB1AG0AdQBsAFMAbABpAGQAZQByAFYAYQBsAHUAZQAxAA0ACgBUAFAAOgAxAA0ACgBWAEEATAA6ADAALgA5ADUAMAAwADAAMAAwADAAMAAwAA0ACgBOAE0AOgBDAHUAbQB1AGwAUwBsAGkAZABlAHIATABhAGIAZQBsAFQAeQBwAGUAMQANAAoAVABQADoAMAANAAoAVgBBAEwAOgAxAA0ACgBOAE0AOgBDAHUAbQB1AGwAUwBsAGkAZABlAHIARgBvAG4AdAAx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MAdQBtAHUAbABTAGwAaQBkAGUAcgBTAHQAeQBsAGUAMQANAAoAVABQADoAMAANAAoAVgBBAEwAOgAxAA0ACgBOAE0AOgBDAHUAbQB1AGwAUwBsAGkAZABlAHIAVwBlAGkAZwBoAHQAMQANAAoAVABQADoAMAANAAoAVgBBAEwAOgAyAA0ACgBOAE0AOgBTAGgAbwB3AE0AYQByAGsAZQByAHMADQAKAFQAUAA6ADAADQAKAFYAQQBMADoAMQANAAoATgBNADoATQBhAHIAawBlAHIAcwBOAHUAbQBiAGUAcgANAAoAVABQADoAMAANAAoAVgBBAEwAOgA0AA0ACgBOAE0AOgBIAFMATQBhAHIAawBlAHIAUwBoAG8AdwAwAA0ACgBUAFAAOgAwAA0ACgBWAEEATAA6ADAADQAKAE4ATQA6AEgAUwBNAGEAcgBrAGUAcgBUAHkAcABlADAADQAKAFQAUAA6ADAADQAKAFYAQQBMADoAMwANAAoATgBNADoASABTAE0AYQByAGsAZQByAFYAYQBsAHUAZQAwAA0ACgBUAFAAOgAxAA0ACgBWAEEATAA6ADAADQAKAE4ATQA6AEgAUwBNAGEAcgBrAGUAcgBMAGEAYgBlAGwAVAB5AHAAZQAwAA0ACgBUAFAAOgAwAA0ACgBWAEEATAA6ADEADQAKAE4ATQA6AEgAUwBNAGEAcgBrAGUAcgBGAG8AbgB0ADA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AANAAoAVABQADoAMAANAAoAVgBBAEwAOgAxADIAMAA5ADEAOQA4ADEADQAKAE4ATQA6AEgAUwBNAGEAcgBrAGUAcgBDAGwAcgAwAA0ACgBUAFAAOgAwAA0ACgBWAEEATAA6ADEAMgAwADkAMQA5ADgAMQANAAoATgBNADoASABTAE0AYQByAGsAZQByAFMAdAB5AGwAZQAwAA0ACgBUAFAAOgAwAA0ACgBWAEEATAA6ADEADQAKAE4ATQA6AEgAUwBNAGEAcgBrAGUAcgBXAGUAaQBnAGgAdAAwAA0ACgBUAFAAOgAwAA0ACgBWAEEATAA6ADEADQAKAE4ATQA6AEgAUwBNAGEAcgBrAGUAcgBBAGwAaQBnAG4AVgAwAA0ACgBUAFAAOgAwAA0ACgBWAEEATAA6ADAADQAKAE4ATQA6AEgAUwBNAGEAcgBrAGUAcgBBAGwAaQBnAG4ASAAwAA0ACgBUAFAAOgAwAA0ACgBWAEEATAA6ADAADQAKAE4ATQA6AEgAUwBNAGEAcgBrAGUAcgBTAGgAbwB3ADEADQAKAFQAUAA6ADAADQAKAFYAQQBMADoAMAANAAoATgBNADoASABTAE0AYQByAGsAZQByAFQAeQBwAGUAMQANAAoAVABQADoAMAANAAoAVgBBAEwAOgA0AA0ACgBOAE0AOgBIAFMATQBhAHIAawBlAHIAVgBhAGwAdQBlADEADQAKAFQAUAA6ADEADQAKAFYAQQBMADoAMAANAAoATgBNADoASABTAE0AYQByAGsAZQByAEwAYQBiAGUAbABUAHkAcABlADEADQAKAFQAUAA6ADAADQAKAFYAQQBMADoAMQANAAoATgBNADoASABTAE0AYQByAGsAZQByAEYAbwBuAHQAMQ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xAA0ACgBUAFAAOgAwAA0ACgBWAEEATAA6ADEAMgAwADkAMQA5ADgAMQANAAoATgBNADoASABTAE0AYQByAGsAZQByAEMAbAByADEADQAKAFQAUAA6ADAADQAKAFYAQQBMADoAMQAyADAAOQAxADkAOAAxAA0ACgBOAE0AOgBIAFMATQBhAHIAawBlAHIAUwB0AHkAbABlADEADQAKAFQAUAA6ADAADQAKAFYAQQBMADoAMQANAAoATgBNADoASABTAE0AYQByAGsAZQByAFcAZQBpAGcAaAB0ADEADQAKAFQAUAA6ADAADQAKAFYAQQBMADoAMQANAAoATgBNADoASABTAE0AYQByAGsAZQByAEEAbABpAGcAbgBWADEADQAKAFQAUAA6ADAADQAKAFYAQQBMADoAMAANAAoATgBNADoASABTAE0AYQByAGsAZQByAEEAbABpAGcAbgBIADEADQAKAFQAUAA6ADAADQAKAFYAQQBMADoAMgANAAoATgBNADoASABTAE0AYQByAGsAZQByAFMAaABvAHcAMgANAAoAVABQADoAMAANAAoAVgBBAEwAOgAwAA0ACgBOAE0AOgBIAFMATQBhAHIAawBlAHIAVAB5AHAAZQAyAA0ACgBUAFAAOgAwAA0ACgBWAEEATAA6ADUADQAKAE4ATQA6AEgAUwBNAGEAcgBrAGUAcgBWAGEAbAB1AGUAMgANAAoAVABQADoAMQANAAoAVgBBAEwAOgAwAA0ACgBOAE0AOgBIAFMATQBhAHIAawBlAHIATABhAGIAZQBsAFQAeQBwAGUAMgANAAoAVABQADoAMAANAAoAVgBBAEwAOgAxAA0ACgBOAE0AOgBIAFMATQBhAHIAawBlAHIARgBvAG4AdAAy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IADQAKAFQAUAA6ADAADQAKAFYAQQBMADoAMQAyADAAOQAxADkAOAAxAA0ACgBOAE0AOgBIAFMATQBhAHIAawBlAHIAQwBsAHIAMgANAAoAVABQADoAMAANAAoAVgBBAEwAOgAxADIAMAA5ADEAOQA4ADEADQAKAE4ATQA6AEgAUwBNAGEAcgBrAGUAcgBTAHQAeQBsAGUAMgANAAoAVABQADoAMAANAAoAVgBBAEwAOgAxAA0ACgBOAE0AOgBIAFMATQBhAHIAawBlAHIAVwBlAGkAZwBoAHQAMgANAAoAVABQADoAMAANAAoAVgBBAEwAOgAxAA0ACgBOAE0AOgBIAFMATQBhAHIAawBlAHIAQQBsAGkAZwBuAFYAMgANAAoAVABQADoAMAANAAoAVgBBAEwAOgAyAA0ACgBOAE0AOgBIAFMATQBhAHIAawBlAHIAQQBsAGkAZwBuAEgAMgANAAoAVABQADoAMAANAAoAVgBBAEwAOgAxAA0ACgBOAE0AOgBIAFMATQBhAHIAawBlAHIAUwBoAG8AdwAzAA0ACgBUAFAAOgAwAA0ACgBWAEEATAA6ADAADQAKAE4ATQA6AEgAUwBNAGEAcgBrAGUAcgBUAHkAcABlADMADQAKAFQAUAA6ADAADQAKAFYAQQBMADoANgANAAoATgBNADoASABTAE0AYQByAGsAZQByAFYAYQBsAHUAZQAzAA0ACgBUAFAAOgAxAA0ACgBWAEEATAA6ADAADQAKAE4ATQA6AEgAUwBNAGEAcgBrAGUAcgBMAGEAYgBlAGwAVAB5AHAAZQAzAA0ACgBUAFAAOgAwAA0ACgBWAEEATAA6ADEADQAKAE4ATQA6AEgAUwBNAGEAcgBrAGUAcgBGAG8AbgB0ADM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wANAAoAVABQADoAMAANAAoAVgBBAEwAOgAxADIAMAA5ADEAOQA4ADEADQAKAE4ATQA6AEgAUwBNAGEAcgBrAGUAcgBDAGwAcgAzAA0ACgBUAFAAOgAwAA0ACgBWAEEATAA6ADEAMgAwADkAMQA5ADgAMQANAAoATgBNADoASABTAE0AYQByAGsAZQByAFMAdAB5AGwAZQAzAA0ACgBUAFAAOgAwAA0ACgBWAEEATAA6ADEADQAKAE4ATQA6AEgAUwBNAGEAcgBrAGUAcgBXAGUAaQBnAGgAdAAzAA0ACgBUAFAAOgAwAA0ACgBWAEEATAA6ADEADQAKAE4ATQA6AEgAUwBNAGEAcgBrAGUAcgBBAGwAaQBnAG4AVgAzAA0ACgBUAFAAOgAwAA0ACgBWAEEATAA6ADEADQAKAE4ATQA6AEgAUwBNAGEAcgBrAGUAcgBBAGwAaQBnAG4ASAAzAA0ACgBUAFAAOgAwAA0ACgBWAEEATAA6ADEADQAKADwALwBPAFAAVABJAE8ATgBTAD4ADQAKAE4AOgAzAA0ACgBUAFkAUABFADoANQANAAoATgBNADoAQgBvAHgALQBwAGwAbwB0AA0ACgBTAEkATQBJAEQAOgAwAA0ACgBTAEUATABTADoAMQAwAA0ACgBDAFUAUgBTAEUATAA6ADkADQAKAFQAUAA6ADAADQAKAFIARwA6ADAADQAKAE4ATQA6ACcAWwAjACMAVABIAEkAUwBXAEIAIwAjAF0AQwBhAHMAaABmAGwAbwB3ACAAYQBuAGEAbAB5AHMAaQBzACcAIQBDACQAMQA4AA0ACgBDAEwAUgA6ADEAMgAxADAANQA2ADAANg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VABQADoAMAANAAoAUgBHADoAMAANAAoATgBNADoAJwBbACMAIwBUAEgASQBTAFcAQgAjACMAXQBDAGEAcwBoAGYAbABvAHcAIABhAG4AYQBsAHkAcwBpAHMAJwAhAEQAJAAxADgADQAKAEMATABSADoANgAxADQAOQAyADcANw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VABQADoAMAANAAoAUgBHADoAMAANAAoATgBNADoAJwBbACMAIwBUAEgASQBTAFcAQgAjACMAXQBDAGEAcwBoAGYAbABvAHcAIABhAG4AYQBsAHkAcwBpAHMAJwAhAEUAJAAxADgADQAKAEMATABSADoAMwAxADYAMAA1ADUAOQ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VABQADoAMAANAAoAUgBHADoAMAANAAoATgBNADoAJwBbACMAIwBUAEgASQBTAFcAQgAjACMAXQBDAGEAcwBoAGYAbABvAHcAIABhAG4AYQBsAHkAcwBpAHMAJwAhAEYAJAAxADgADQAKAEMATABSADoAMQA0ADIANgA1ADAAMgA2AA0ACgBUAFIAQQBOAFMAUAA6ADUAMAANAAoAUwBJAE0AOgAwAA0ACgA8AFMARQBMAF8ATwBQAFQASQBPAE4AUwA+AA0ACgBDAE4AVAA6ADMADQAKAE4ATQA6ADYADQAKAFQAUAA6ADAADQAKAFYAQQBMADoAMgANAAoATgBNADoAMwANAAoAVABQADoAMQANAAoAVgBBAEwAOgAwAC4AMQAwADAAMAAwADAAMAAwADAAMAANAAoATgBNADoANAANAAoAVABQADoAMQANAAoAVgBBAEwAOgAwAC4AOQAwADAAMAAwADAAMAAwADAAMAANAAoAPAAvAFMARQBMAF8ATwBQAFQASQBPAE4AUwA+AA0ACgBUAFAAOgAwAA0ACgBSAEcAOgAwAA0ACgBOAE0AOgAnAFsAIwAjAFQASABJAFMAVwBCACMAIwBdAEMAYQBzAGgAZgBsAG8AdwAgAGEAbgBhAGwAeQBzAGkAcwAnACEARwAkADEAOAANAAoAQwBMAFIAOgA1ADQAMgAzADMANQA5AA0ACgBUAFIAQQBOAFMAUAA6ADUAMAANAAoAUwBJAE0AOgAwAA0ACgA8AFMARQBMAF8ATwBQAFQASQBPAE4AUwA+AA0ACgBDAE4AVAA6ADMADQAKAE4ATQA6ADYADQAKAFQAUAA6ADAADQAKAFYAQQBMADoAMgANAAoATgBNADoAMwANAAoAVABQADoAMQANAAoAVgBBAEwAOgAwAC4AMQAwADAAMAAwADAAMAAwADAAMAANAAoATgBNADoANAANAAoAVABQADoAMQANAAoAVgBBAEwAOgAwAC4AOQAwADAAMAAwADAAMAAwADAAMAANAAoAPAAvAFMARQBMAF8ATwBQAFQASQBPAE4AUwA+AA0ACgBUAFAAOgAwAA0ACgBSAEcAOgAwAA0ACgBOAE0AOgAnAFsAIwAjAFQASABJAFMAVwBCACMAIwBdAEMAYQBzAGgAZgBsAG8AdwAgAGEAbgBhAGwAeQBzAGkAcwAnACEASAAkADEAOAANAAoAQwBMAFIAOgA4ADcANAAxADMAOQAxAA0ACgBUAFIAQQBOAFMAUAA6ADUAMAANAAoAUwBJAE0AOgAwAA0ACgA8AFMARQBMAF8ATwBQAFQASQBPAE4AUwA+AA0ACgBDAE4AVAA6ADMADQAKAE4ATQA6ADYADQAKAFQAUAA6ADAADQAKAFYAQQBMADoAMgANAAoATgBNADoAMwANAAoAVABQADoAMQANAAoAVgBBAEwAOgAwAC4AMQAwADAAMAAwADAAMAAwADAAMAANAAoATgBNADoANAANAAoAVABQADoAMQANAAoAVgBBAEwAOgAwAC4AOQAwADAAMAAwADAAMAAwADAAMAANAAoAPAAvAFMARQBMAF8ATwBQAFQASQBPAE4AUwA+AA0ACgBUAFAAOgAwAA0ACgBSAEcAOgAwAA0ACgBOAE0AOgAnAFsAIwAjAFQASABJAFMAVwBCACMAIwBdAEMAYQBzAGgAZgBsAG8AdwAgAGEAbgBhAGwAeQBzAGkAcwAnACEASQAkADEAOAANAAoAQwBMAFIAOgAyADYANQA2ADUAMA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VABQADoAMAANAAoAUgBHADoAMAANAAoATgBNADoAJwBbACMAIwBUAEgASQBTAFcAQgAjACMAXQBDAGEAcwBoAGYAbABvAHcAIABhAG4AYQBsAHkAcwBpAHMAJwAhAEoAJAAxADgADQAKAEMATABSADoAMgA4ADYANQAyADYAOQ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VABQADoAMAANAAoAUgBHADoAMAANAAoATgBNADoAJwBbACMAIwBUAEgASQBTAFcAQgAjACMAXQBDAGEAcwBoAGYAbABvAHcAIABhAG4AYQBsAHkAcwBpAHMAJwAhAEsAJAAxADgADQAKAEMATABSADoAMgA4ADUAOQA3ADcAMg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VABQADoAMAANAAoAUgBHADoAMAANAAoATgBNADoAJwBbACMAIwBUAEgASQBTAFcAQgAjACMAXQBDAGEAcwBoAGYAbABvAHcAIABhAG4AYQBsAHkAcwBpAHMAJwAhAEwAJAAxADgADQAKAEMATABSADoAOAA1ADAAMwA3ADgANQANAAoAVABSAEEATgBTAFAAOgA1ADAADQAKAFMASQBNADoAMAANAAoAPABTAEUATABfAE8AUABUAEkATwBOAFMAPgANAAoAQwBOAFQAOgAzAA0ACgBOAE0AOgA2AA0ACgBUAFAAOgAwAA0ACgBWAEEATAA6ADIADQAKAE4ATQA6ADMADQAKAFQAUAA6ADEADQAKAFYAQQBMADoAMAAuADEAMAAwADAAMAAwADAAMAAwADAADQAKAE4ATQA6ADQADQAKAFQAUAA6ADEADQAKAFYAQQBMADoAMAAuADkAMAAwADAAMAAwADAAMAAwADAADQAKADwALwBTAEUATABfAE8AUABUAEkATwBOAFMAPgANAAoAPABPAFAAVABJAE8ATgBTAD4ADQAKAEMATgBUADoAOAAyAA0ACgBOAE0AOgBDAGgAYQByAHQAXwBUAGkAdABsAGUADQAKAFQAUAA6ADIADQAKAFYAQQBMADoADQAKAE4ATQA6AHMAbABpAGQAZQByAHMADQAKAFQAUAA6ADAADQAKAFYAQQBMADoAMAANAAoATgBNADoAcwBsAGkAZABlAHIAcwBfAGMAdQBtAHUAbAANAAoAVABQADoAMAANAAoAVgBBAEwAOgAwAA0ACgBOAE0AOgBwADEADQAKAFQAUAA6ADEADQAKAFYAQQBMADoAMAAuADAANQAwADAAMAAwADAAMAAwADAADQAKAE4ATQA6AHAAMgANAAoAVABQADoAMQANAAoAVgBBAEwAOgAwAC4AMgA1ADAAMAAwADAAMAAwADAAMAANAAoATgBNADoAcAAzAA0ACgBUAFAAOgAxAA0ACgBWAEEATAA6ADAALgA1ADAAMAAwADAAMAAwADAAMAAwAA0ACgBOAE0AOgBwADQADQAKAFQAUAA6ADEADQAKAFYAQQBMADoAMAAuADkAMAAwADAAMAAwADAAMAAwADAADQAKAE4ATQA6AHAANQANAAoAVABQADoAMQANAAoAVgBBAEwAOgAwAC4AOQA5ADAAMAAwADAAMAAwADAAMAANAAoATgBNADoAcABfAGUAeAAxAA0ACgBUAFAAOgAxAA0ACgBWAEEATAA6ADAALgAxADAAMAAwADAAMAAwADAAMAAwAA0ACgBOAE0AOgBwAF8AZQB4ADIADQAKAFQAUAA6ADEADQAKAFYAQQBMADoAMAAuADkANQAwADAAMAAwADAAMAAwADAADQAKAE4ATQA6AGwAZQBnAGUAbgBkAA0ACgBUAFAAOgAwAA0ACgBWAEEATAA6ADAADQAKAE4ATQA6AE8AdgBlAHIAbABhAHkAVgBhAHIAcwANAAoAVABQADoAMAANAAoAVgBBAEwAOgAzAA0ACgBOAE0AOgBDAGgAYQByAHQAXwBTAGgAbwB3AFQAaQB0AGwAZQANAAoAVABQADoAMAANAAoAVgBBAEwAOgAxAA0ACgBOAE0AOgBDAGgAYQByAHQAXwBUAGkAdABsAGUAQwBvAGwAbwByAA0ACgBUAFAAOgAwAA0ACgBWAEEATAA6ADAADQAKAE4ATQA6AEMAaABhAHIAdABfAFQAaQB0AGwAZQBGAG8AbgB0AA0ACgBUAFAAOgAyAA0ACgBWAEEATAA6ACMARgBPAE4AVAAjACMAIwAjADkAMgA6ADgAUA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wAZQBnAGUAbgBkAEMAbwBsAG8AcgANAAoAVABQADoAMAANAAoAVgBBAEwAOgAwAA0ACgBOAE0AOgBDAGgAYQByAHQAXwBMAGUAZwBlAG4AZA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IASwBDAG8AbABvAHIADQAKAFQAUAA6ADAADQAKAFYAQQBMADoAMQA2ADcANwA3ADIAMQA1AA0ACgBOAE0AOgBDAGgAYQByAHQAXwBCAG8AeABDAG8AbABvAHIADQAKAFQAUAA6ADAADQAKAFYAQQBMADoAMQA2ADcANwA3ADIAMQA1AA0ACgBOAE0AOgBCAG8AeABNAG8AZABlAA0ACgBUAFAAOgAwAA0ACgBWAEEATAA6ADEADQAKAE4ATQA6AEMAaABhAHIAdABfAFMAaABvAHcAUAByAGMASQBuAEwAZQBnAGUAbgBkAA0ACgBUAFAAOgAwAA0ACgBWAEEATAA6ADAADQAKAE4ATQA6AEMAaABhAHIAdABfAEIAbwB4AEgAaQBnAGgAbABpAGcAaAB0AEIAZQBoAGEAdgBpAG8AcgANAAoAVABQADoAMAANAAoAVgBBAEwAOgAxAA0ACgBOAE0AOgBDAGgAYQByAHQAXwBCAG8AeABIAGkAZwBoAGwAaQBnAGgAdABDAGwAcgANAAoAVABQADoAMAANAAoAVgBBAEwAOgAxADYANwA3ADAAMgA3ADAADQAKAE4ATQA6AFgAXwBBAHgAaQBzAF8AQQB1AHQAbwBzAGMAYQBsAGUADQAKAFQAUAA6ADAADQAKAFYAQQBMADoAMQANAAoATgBNADoAWABfAEEAeABpAHMAXwBNAGkAbgANAAoAVABQADoAMQANAAoAVgBBAEwAOgBuAGEAbgANAAoATgBNADoAWABfAEEAeABpAHMAXwBNAGEAeAANAAoAVABQADoAMQANAAoAVgBBAEwAOgBuAGEAbgANAAoATgBNADoAWABfAEEAeABpAHMAXwBTAHQAZQBwAA0ACgBUAFAAOgAxAA0ACgBWAEEATAA6AG4AYQBuAA0ACgBOAE0AOgBYAF8AQQB4AGkAcwBfAFMAYwBhAGwAZQBGAGEAYwB0AG8AcgANAAoAVABQADoAMQANAAoAVgBBAEwAOgBuAGEAbgANAAoATgBNADoAWABfAEEAeABpAHMAXwBGAG8AcgBtAGEAdAANAAoAVABQADoAMAANAAoAVgBBAEwAOgAtADEADQAKAE4ATQA6AFgAXwBBAHgAaQBzAF8AQwB1AHMAdABvAG0ARgBvAHIAbQBhAHQADQAKAFQAUAA6ADIADQAKAFYAQQBMADoADQAKAE4ATQA6AFgAXwBBAHgAaQBzAF8ATABvAGcAYQByAGkAdABoAG0AaQBjAA0ACgBUAFAAOgAwAA0ACgBWAEEATAA6ADAADQAKAE4ATQA6AFgAXwBBAHgAaQBzAF8ARABlAGMAaQBtAGEAbABzAA0ACgBUAFAAOgAxAA0ACgBWAEEATAA6AG4AYQBuAA0ACgBOAE0AOgBYAF8AQQB4AGkAcwBfAEQAZQBjAGkAbQBhAGwAcwBEAGEAdABhAA0ACgBUAFAAOgAxAA0ACgBWAEEATAA6AG4AYQBuAA0ACgBOAE0AOgBYAF8AQQB4AGkAcwBfAFMAaABvAHcAVABpAHQAbABlAA0ACgBUAFAAOgAwAA0ACgBWAEEATAA6ADEADQAKAE4ATQA6AFgAXwBBAHgAaQBzAF8AVABpAHQAbABlAEMAbwBsAG8AcgANAAoAVABQADoAMAANAAoAVgBBAEwAOgAwAA0ACgBOAE0AOgBYAF8AQQB4AGkAcwBfAEMAdQBzAHQAbwBtAFQAaQB0AGwAZQANAAoAVABQADoAMAANAAoAVgBBAEwAOgAwAA0ACgBOAE0AOgBYAF8AQQB4AGkAcwBfAFQAaQB0AGwAZQANAAoAVABQADoAMgANAAoAVgBBAEwAOgANAAoATgBNADoAWA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YAF8AQQB4AGkAcwBfAFMAaABvAHcARwByAGkAZABsAGkAbgBlAHMADQAKAFQAUAA6ADAADQAKAFYAQQBMADoAMAANAAoATgBNADoAWABfAEEAeABpAHMAXwBHAHIAaQBkAGwAaQBuAGUAQwBvAGwAbwByAA0ACgBUAFAAOgAwAA0ACgBWAEEATAA6ADEAMAAwADcAMAAxADgAOAANAAoATgBNADoAWABfAEEAeABpAHMAXwBHAHIAaQBkAGwAaQBuAGUAcwBTAHQAeQBsAGUADQAKAFQAUAA6ADAADQAKAFYAQQBMADoAMAANAAoATgBNADoAWABfAEEAeABpAHMAXwBHAHIAaQBkAGwAaQBuAGUAcwBXAGUAaQBnAGgAdAANAAoAVABQADoAMAANAAoAVgBBAEwAOgAxAA0ACgBOAE0AOgBYAF8AQQB4AGkAcwBfAEkAbgB0AGUAcgBsAGEAYwBlAA0ACgBUAFAAOgAwAA0ACgBWAEEATAA6ADAADQAKAE4ATQA6AFgAXwBBAHgAaQBzAF8ASQBuAHQAZQByAGwAYQBjAGUAQwBvAGwAbwByAA0ACgBUAFAAOgAwAA0ACgBWAEEATAA6ADEANAA4ADcAMgA1ADYAMQANAAoATgBNADoAWABfAEEAeABpAHMAXwBUAGkAYwBrAE0AYQByAGsADQAKAFQAUAA6ADAADQAKAFYAQQBMADoAMQANAAoATgBNADoAWABfAEEAeABpAHMAXwBMAGEAYgBlAGwAcwBTAHQAYQBnAGcAZQByAGUAZAANAAoAVABQADoAMAANAAoAVgBBAEwAOgAwAA0ACgBOAE0AOgBYAF8AQQB4AGkAcwBfAEwAYQBiAGUAbABzAEEAbgBnAGwAZQANAAoAVABQADoAMQANAAoAVgBBAEwAOgBuAGEAbgANAAoATgBNADoAWABfAEEAeABpAHMAXwBMAGEAYgBlAGwAcwBDAG8AbABvAHIADQAKAFQAUAA6ADAADQAKAFYAQQBMADoAMAANAAoATgBNADoAWA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QQB1AHQAbwBzAGMAYQBsAGUADQAKAFQAUAA6ADAADQAKAFYAQQBMADoAMQANAAoATgBNADoAWQBfAEEAeABpAHMAXwBNAGkAbgANAAoAVABQADoAMQANAAoAVgBBAEwAOgBuAGEAbgANAAoATgBNADoAWQBfAEEAeABpAHMAXwBNAGEAeAANAAoAVABQADoAMQANAAoAVgBBAEwAOgBuAGEAbgANAAoATgBNADoAWQBfAEEAeABpAHMAXwBTAHQAZQBwAA0ACgBUAFAAOgAxAA0ACgBWAEEATAA6AG4AYQBuAA0ACgBOAE0AOgBZAF8AQQB4AGkAcwBfAFMAYwBhAGwAZQBGAGEAYwB0AG8AcgANAAoAVABQADoAMQANAAoAVgBBAEwAOgBuAGEAbgANAAoATgBNADoAWQBfAEEAeABpAHMAXwBGAG8AcgBtAGEAdAANAAoAVABQADoAMAANAAoAVgBBAEwAOgAtADEADQAKAE4ATQA6AFkAXwBBAHgAaQBzAF8AQwB1AHMAdABvAG0ARgBvAHIAbQBhAHQADQAKAFQAUAA6ADIADQAKAFYAQQBMADoADQAKAE4ATQA6AFkAXwBBAHgAaQBzAF8ATABvAGcAYQByAGkAdABoAG0AaQBjAA0ACgBUAFAAOgAwAA0ACgBWAEEATAA6ADAADQAKAE4ATQA6AFkAXwBBAHgAaQBzAF8ARABlAGMAaQBtAGEAbABzAA0ACgBUAFAAOgAxAA0ACgBWAEEATAA6AG4AYQBuAA0ACgBOAE0AOgBZAF8AQQB4AGkAcwBfAEQAZQBjAGkAbQBhAGwAcwBEAGEAdABhAA0ACgBUAFAAOgAxAA0ACgBWAEEATAA6AG4AYQBuAA0ACgBOAE0AOgBZAF8AQQB4AGkAcwBfAFMAaABvAHcAVABpAHQAbABlAA0ACgBUAFAAOgAwAA0ACgBWAEEATAA6ADEADQAKAE4ATQA6AFkAXwBBAHgAaQBzAF8AVABpAHQAbABlAEMAbwBsAG8AcgANAAoAVABQADoAMAANAAoAVgBBAEwAOgAwAA0ACgBOAE0AOgBZAF8AQQB4AGkAcwBfAEMAdQBzAHQAbwBtAFQAaQB0AGwAZQANAAoAVABQADoAMAANAAoAVgBBAEwAOgAwAA0ACgBOAE0AOgBZAF8AQQB4AGkAcwBfAFQAaQB0AGwAZQANAAoAVABQADoAMgANAAoAVgBBAEwAOgANAAoATgBNADoAWQBfAEEAeABpAHMAXwBUAGkAdABsAGU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FMAaABvAHcARwByAGkAZABsAGkAbgBlAHMADQAKAFQAUAA6ADAADQAKAFYAQQBMADoAMAANAAoATgBNADoAWQBfAEEAeABpAHMAXwBHAHIAaQBkAGwAaQBuAGUAQwBvAGwAbwByAA0ACgBUAFAAOgAwAA0ACgBWAEEATAA6ADEAMAA1ADIANgA4ADgAMAANAAoATgBNADoAWQBfAEEAeABpAHMAXwBHAHIAaQBkAGwAaQBuAGUAcwBTAHQAeQBsAGUADQAKAFQAUAA6ADAADQAKAFYAQQBMADoAMAANAAoATgBNADoAWQBfAEEAeABpAHMAXwBHAHIAaQBkAGwAaQBuAGUAcwBXAGUAaQBnAGgAdAANAAoAVABQADoAMAANAAoAVgBBAEwAOgAxAA0ACgBOAE0AOgBZAF8AQQB4AGkAcwBfAEkAbgB0AGUAcgBsAGEAYwBlAA0ACgBUAFAAOgAwAA0ACgBWAEEATAA6ADAADQAKAE4ATQA6AFkAXwBBAHgAaQBzAF8ASQBuAHQAZQByAGwAYQBjAGUAQwBvAGwAbwByAA0ACgBUAFAAOgAwAA0ACgBWAEEATAA6ADEANAA5ADMANQAwADEAMQANAAoATgBNADoAWQBfAEEAeABpAHMAXwBUAGkAYwBrAE0AYQByAGsADQAKAFQAUAA6ADAADQAKAFYAQQBMADoAMQANAAoATgBNADoAWQBfAEEAeABpAHMAXwBMAGEAYgBlAGwAcwBTAHQAYQBnAGcAZQByAGUAZAANAAoAVABQADoAMAANAAoAVgBBAEwAOgAwAA0ACgBOAE0AOgBZAF8AQQB4AGkAcwBfAEwAYQBiAGUAbABzAEEAbgBnAGwAZQANAAoAVABQADoAMQANAAoAVgBBAEwAOgBuAGEAbgANAAoATgBNADoAWQBfAEEAeABpAHMAXwBMAGEAYgBlAGwAcwBDAG8AbABvAHIADQAKAFQAUAA6ADAADQAKAFYAQQBMADoAMAANAAoATgBNADoAWQ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IAUABsAG8AdABfAE0AUABUAHkAcABlAA0ACgBUAFAAOgAwAA0ACgBWAEEATAA6ADAADQAKAE4ATQA6AEIAUABsAG8AdABfAFAAQgBlAGgAYQB2AGkAbwByAA0ACgBUAFAAOgAwAA0ACgBWAEEATAA6ADAADQAKAE4ATQA6AEIAUABsAG8AdABfAFAAVAB5AHAAZQANAAoAVABQADoAMAANAAoAVgBBAEwAOgAwAA0ACgBOAE0AOgBCAFAAbABvAHQAXwBQAFMAaABvAHcADQAKAFQAUAA6ADAADQAKAFYAQQBMADoAMAANAAoATgBNADoAQgBQAGwAbwB0AF8AUABDAG8AbABvAHIADQAKAFQAUAA6ADAADQAKAFYAQQBMADoAMQA3ADYADQAKAE4ATQA6AEIAUABsAG8AdABfAFAARgBvAG4AdAANAAoAVABQADoAMgANAAoAVgBBAEwAOgAjAEYATwBOAFQAIwAjACMAIwA5ADIAOgA5AGYALwAvAC8AdwBBAEEAQQBBAEEAQQBBAEEAQQBBAEEAQQBBAEEAQQBKAEEAQg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CAFAAbABvAHQAXwBQAGEAaQBuAHQAVAB5AHAAZQANAAoAVABQADoAMAANAAoAVgBBAEwAOgAxAA0ACgA8AC8ATwBQAFQASQBPAE4AUwA+AA0ACgBOADoANAANAAoAVABZAFAARQA6ADgADQAKAE4ATQA6AFQAbwByAG4AYQBkAG8ADQAKAFMASQBNAEkARAA6ADAADQAKAFMARQBMAFMAOgA4AA0ACgBDAFUAUgBTAEUATAA6ADMADQAKAFQAUAA6ADAADQAKAFIARwA6ADAADQAKAE4ATQA6ACcAWwAjACMAVABIAEkAUwBXAEIAIwAjAF0AQwBhAHMAaABmAGwAbwB3ACAAYQBuAGEAbAB5AHMAaQBzACcAIQBDACQANgANAAoAQwBMAFIAOgA2ADUAOAAxADIAMwAxAA0ACgBUAFIAQQBOAFMAUAA6ADUAMAANAAoAUwBJAE0AOgAwAA0ACgA8AFMARQBMAF8ATwBQAFQASQBPAE4AUwA+AA0ACgBDAE4AVAA6ADAADQAKADwALwBTAEUATABfAE8AUABUAEkATwBOAFMAPgANAAoAVABQADoAMQANAAoAUgBHADoAMAANAAoATgBNADoAJwBbACMAIwBUAEgASQBTAFcAQgAjACMAXQBNAGEAcgBrAGUAdAAgAGMAbwBuAGQAaQB0AGkAbwBuAHMAJwAhAEMAJAAzAA0ACgBDAEwAUgA6ADYAMQA0ADkAMgA3ADcADQAKAFQAUgBBAE4AUwBQADoANQAwAA0ACgBTAEkATQA6ADAADQAKADwAUwBFAEwAXwBPAFAAVABJAE8ATgBTAD4ADQAKAEMATgBUADoAMAANAAoAPAAvAFMARQBMAF8ATwBQAFQASQBPAE4AUwA+AA0ACgBUAFAAOgAxAA0ACgBSAEcAOgAwAA0ACgBOAE0AOgAnAFsAIwAjAFQASABJAFMAVwBCACMAIwBdAE0AYQByAGsAZQB0ACAAYwBvAG4AZABpAHQAaQBvAG4AcwAnACEARwAkADEANgANAAoAQwBMAFIAOgA4ADUAMAAzADcAOAA1AA0ACgBUAFIAQQBOAFMAUAA6ADUAMAANAAoAUwBJAE0AOgAwAA0ACgA8AFMARQBMAF8ATwBQAFQASQBPAE4AUwA+AA0ACgBDAE4AVAA6ADAADQAKADwALwBTAEUATABfAE8AUABUAEkATwBOAFMAPgANAAoAVABQADoAMQANAAoAUgBHADoAMAANAAoATgBNADoAJwBbACMAIwBUAEgASQBTAFcAQgAjACMAXQBNAGEAcgBrAGUAdAAgAGMAbwBuAGQAaQB0AGkAbwBuAHMAJwAhAEMAJAA4AA0ACgBDAEwAUgA6ADgANwA0ADEAMwA5ADEADQAKAFQAUgBBAE4AUwBQADoANQAwAA0ACgBTAEkATQA6ADAADQAKADwAUwBFAEwAXwBPAFAAVABJAE8ATgBTAD4ADQAKAEMATgBUADoAMAANAAoAPAAvAFMARQBMAF8ATwBQAFQASQBPAE4AUwA+AA0ACgBUAFAAOgAxAA0ACgBSAEcAOgAwAA0ACgBOAE0AOgAnAFsAIwAjAFQASABJAFMAVwBCACMAIwBdAE0AYQByAGsAZQB0ACAAYwBvAG4AZABpAHQAaQBvAG4AcwAnACEASAAkADEAOAANAAoAQwBMAFIAOgAxADQAMgA2ADUAMAAyADYADQAKAFQAUgBBAE4AUwBQADoANQAwAA0ACgBTAEkATQA6ADAADQAKADwAUwBFAEwAXwBPAFAAVABJAE8ATgBTAD4ADQAKAEMATgBUADoAMAANAAoAPAAvAFMARQBMAF8ATwBQAFQASQBPAE4AUwA+AA0ACgBUAFAAOgAxAA0ACgBSAEcAOgAwAA0ACgBOAE0AOgAnAFsAIwAjAFQASABJAFMAVwBCACMAIwBdAEMAYQBzAGgAZgBsAG8AdwAgAGEAbgBhAGwAeQBzAGkAcwAnACEAQwAkADMAMwANAAoAQwBMAFIAOgAzADEANgAwADUANQA5AA0ACgBUAFIAQQBOAFMAUAA6ADUAMAANAAoAUwBJAE0AOgAwAA0ACgA8AFMARQBMAF8ATwBQAFQASQBPAE4AUwA+AA0ACgBDAE4AVAA6ADAADQAKADwALwBTAEUATABfAE8AUABUAEkATwBOAFMAPgANAAoAVABQADoAMQANAAoAUgBHADoAMAANAAoATgBNADoAJwBbACMAIwBUAEgASQBTAFcAQgAjACMAXQBDAGEAcwBoAGYAbABvAHcAIABhAG4AYQBsAHkAcwBpAHMAJwAhAEUAJAAyADEADQAKAEMATABSADoANQA0ADIAMwAzADUAOQANAAoAVABSAEEATgBTAFAAOgA1ADAADQAKAFMASQBNADoAMAANAAoAPABTAEUATABfAE8AUABUAEkATwBOAFMAPgANAAoAQwBOAFQAOgAwAA0ACgA8AC8AUwBFAEwAXwBPAFAAVABJAE8ATgBTAD4ADQAKAFQAUAA6ADEADQAKAFIARwA6ADAADQAKAE4ATQA6ACcAWwAjACMAVABIAEkAUwBXAEIAIwAjAF0ATQBhAHIAawBlAHQAIABjAG8AbgBkAGkAdABpAG8AbgBzACcAIQBIACQAMgAwAA0ACgBDAEwAUgA6ADEAMgAxADAANQA2ADAANgANAAoAVABSAEEATgBTAFAAOgA1ADAADQAKAFMASQBNADoAMAANAAoAPABTAEUATABfAE8AUABUAEkATwBOAFMAPgANAAoAQwBOAFQAOgAwAA0ACgA8AC8AUwBFAEwAXwBPAFAAVABJAE8ATgBTAD4ADQAKADwATwBQAFQASQBPAE4AUwA+AA0ACgBDAE4AVAA6ADcANwANAAoATgBNADoAQwBoAGEAcgB0AF8AVABpAHQAbABlAA0ACgBUAFAAOgAyAA0ACgBWAEEATAA6AA0ACgBOAE0AOgBtAG8AZABlAA0ACgBUAFAAOgAwAA0ACgBWAEEATAA6ADQADQAKAE4ATQA6AHAAZQByAGMAZQBuAHQAaQBsAGUADQAKAFQAUAA6ADEADQAKAFYAQQBMADoAMAAuADkAMAAwADAAMAAwADAAMAAwADAADQAKAE4ATQA6AHQAcgBhAG4AYwBoAGUAcwANAAoAVABQADoAMAANAAoAVgBBAEwAOgAxADAADQAKAE4ATQA6AG0AYQB4AF8AYgBhAHIAcwANAAoAVABQADoAMAANAAoAVgBBAEwAOgAyADEANAA3ADQAOAAzADYANAA3AA0ACgBOAE0AOgBPAHYAZQByAGwAYQB5AFYAYQByAHMADQAKAFQAUAA6ADAADQAKAFYAQQBMADoAMgANAAoATgBNADoAQwBoAGEAcgB0AF8AUwBoAG8AdwBUAGkAdABsAGUADQAKAFQAUAA6ADAADQAKAFYAQQBMADoAMQANAAoATgBNADoAQwBoAGEAcgB0AF8AVABpAHQAbABlAEMAbwBsAG8AcgANAAoAVABQADoAMAANAAoAVgBBAEwAOgAwAA0ACgBOAE0AOgBDAGgAYQByAHQAXwBUAGkAdABsAGUARgBvAG4AdAANAAoAVABQADoAMgANAAoAVgBBAEwAOgAjAEYATwBOAFQAIwAjACMAIwA5ADIAOgA4AFA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sAGUAZwBlAG4AZAANAAoAVABQADoAMAANAAoAVgBBAEwAOgAwAA0ACgBOAE0AOgBDAGgAYQByAHQAXwBMAGUAZwBlAG4AZABDAG8AbABvAHIADQAKAFQAUAA6ADAADQAKAFYAQQBMADoAMAANAAoATgBNADoAQwBoAGEAcgB0AF8ATABlAGcAZQBuAGQ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DAGgAYQByAHQAXwBCAEsAQwBvAGwAbwByAA0ACgBUAFAAOgAwAA0ACgBWAEEATAA6ADEANgA3ADcANwAyADEANQANAAoATgBNADoAQwBoAGEAcgB0AF8AQgBvAHgAQwBvAGwAbwByAA0ACgBUAFAAOgAwAA0ACgBWAEEATAA6ADEANgA3ADcANwAyADEANQANAAoATgBNADoAVABkAG8AXwBPAHYAZQByAGwAYQB5AE4AYQBtAGUAcwANAAoAVABQADoAMAANAAoAVgBBAEwAOgAwAA0ACgBOAE0AOgBUAGQAbwBfAE8AdgBlAHIAbABhAHkAVgBhAGwAdQBlAHMADQAKAFQAUAA6ADAADQAKAFYAQQBMADoAMQANAAoATgBNADoAQQBsAGwAbwB3AEMAaABhAHIAdABTAGMAcgBvAGwAbAANAAoAVABQADoAMAANAAoAVgBBAEwAOgAxAA0ACgBOAE0AOgBSAGEAbgBrAEYAcgBvAG0ADQAKAFQAUAA6ADAADQAKAFYAQQBMADoAMQANAAoATgBNADoAUgBhAG4AawBUAG8ADQAKAFQAUAA6ADAADQAKAFYAQQBMADoA</t>
  </si>
  <si>
    <t>MgAwAA0ACgBOAE0AOgBTAGgAbwB3AE4AVAByAGEAbgBjAGgAZQBzAA0ACgBUAFAAOgAwAA0ACgBWAEEATAA6ADAADQAKAE4ATQA6AGIATwBuAGUAQwBvAGwAbwByAEYAbwByAEEAbABsAEIAYQByAHMADQAKAFQAUAA6ADAADQAKAFYAQQBMADoAMAANAAoATgBNADoAYwBsAHIATwBuAGUAQwBvAGwAbwByAEYAbwByAEEAbABsAEIAYQByAHMADQAKAFQAUAA6ADAADQAKAFYAQQBMADoAMQA2ADcANgA3ADEAOQAyAA0ACgBOAE0AOgBTAGgAbwB3AEYAcgBvAG0ADQAKAFQAUAA6ADAADQAKAFYAQQBMADoALQAxAA0ACgBOAE0AOgBTAGgAbwB3AFQAbwANAAoAVABQADoAMAANAAoAVgBBAEwAOgAtADEADQAKAE4ATQA6AFgAXwBBAHgAaQBzAF8AQQB1AHQAbwBzAGMAYQBsAGUADQAKAFQAUAA6ADAADQAKAFYAQQBMADoAMQANAAoATgBNADoAWABfAEEAeABpAHMAXwBNAGkAbgANAAoAVABQADoAMQANAAoAVgBBAEwAOgBuAGEAbgANAAoATgBNADoAWABfAEEAeABpAHMAXwBNAGEAeAANAAoAVABQADoAMQANAAoAVgBBAEwAOgBuAGEAbgANAAoATgBNADoAWABfAEEAeABpAHMAXwBTAHQAZQBwAA0ACgBUAFAAOgAxAA0ACgBWAEEATAA6AG4AYQBuAA0ACgBOAE0AOgBYAF8AQQB4AGkAcwBfAFMAYwBhAGwAZQBGAGEAYwB0AG8AcgANAAoAVABQADoAMQANAAoAVgBBAEwAOgBuAGEAbgANAAoATgBNADoAWABfAEEAeABpAHMAXwBGAG8AcgBtAGEAdAANAAoAVABQADoAMAANAAoAVgBBAEwAOgAtADEADQAKAE4ATQA6AFgAXwBBAHgAaQBzAF8AQwB1AHMAdABvAG0ARgBvAHIAbQBhAHQADQAKAFQAUAA6ADIADQAKAFYAQQBMADoADQAKAE4ATQA6AFgAXwBBAHgAaQBzAF8ATABvAGcAYQByAGkAdABoAG0AaQBjAA0ACgBUAFAAOgAwAA0ACgBWAEEATAA6ADAADQAKAE4ATQA6AFgAXwBBAHgAaQBzAF8ARABlAGMAaQBtAGEAbABzAA0ACgBUAFAAOgAxAA0ACgBWAEEATAA6AG4AYQBuAA0ACgBOAE0AOgBYAF8AQQB4AGkAcwBfAEQAZQBjAGkAbQBhAGwAcwBEAGEAdABhAA0ACgBUAFAAOgAxAA0ACgBWAEEATAA6AG4AYQBuAA0ACgBOAE0AOgBYAF8AQQB4AGkAcwBfAFMAaABvAHcAVABpAHQAbABlAA0ACgBUAFAAOgAwAA0ACgBWAEEATAA6ADEADQAKAE4ATQA6AFgAXwBBAHgAaQBzAF8AVABpAHQAbABlAEMAbwBsAG8AcgANAAoAVABQADoAMAANAAoAVgBBAEwAOgAwAA0ACgBOAE0AOgBYAF8AQQB4AGkAcwBfAEMAdQBzAHQAbwBtAFQAaQB0AGwAZQANAAoAVABQADoAMAANAAoAVgBBAEwAOgAwAA0ACgBOAE0AOgBYAF8AQQB4AGkAcwBfAFQAaQB0AGwAZQANAAoAVABQADoAMgANAAoAVgBBAEwAOgANAAoATgBNADoAWA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YAF8AQQB4AGkAcwBfAFMAaABvAHcARwByAGkAZABsAGkAbgBlAHMADQAKAFQAUAA6ADAADQAKAFYAQQBMADoAMAANAAoATgBNADoAWABfAEEAeABpAHMAXwBHAHIAaQBkAGwAaQBuAGUAQwBvAGwAbwByAA0ACgBUAFAAOgAwAA0ACgBWAEEATAA6ADEAMAAwADcAMAAxADgAOAANAAoATgBNADoAWABfAEEAeABpAHMAXwBHAHIAaQBkAGwAaQBuAGUAcwBTAHQAeQBsAGUADQAKAFQAUAA6ADAADQAKAFYAQQBMADoAMAANAAoATgBNADoAWABfAEEAeABpAHMAXwBHAHIAaQBkAGwAaQBuAGUAcwBXAGUAaQBnAGgAdAANAAoAVABQADoAMAANAAoAVgBBAEwAOgAxAA0ACgBOAE0AOgBYAF8AQQB4AGkAcwBfAEkAbgB0AGUAcgBsAGEAYwBlAA0ACgBUAFAAOgAwAA0ACgBWAEEATAA6ADAADQAKAE4ATQA6AFgAXwBBAHgAaQBzAF8ASQBuAHQAZQByAGwAYQBjAGUAQwBvAGwAbwByAA0ACgBUAFAAOgAwAA0ACgBWAEEATAA6ADEANAA4ADcAMgA1ADYAMQANAAoATgBNADoAWABfAEEAeABpAHMAXwBUAGkAYwBrAE0AYQByAGsADQAKAFQAUAA6ADAADQAKAFYAQQBMADoAMQANAAoATgBNADoAWABfAEEAeABpAHMAXwBMAGEAYgBlAGwAcwBTAHQAYQBnAGcAZQByAGUAZAANAAoAVABQADoAMAANAAoAVgBBAEwAOgAwAA0ACgBOAE0AOgBYAF8AQQB4AGkAcwBfAEwAYQBiAGUAbABzAEEAbgBnAGwAZQANAAoAVABQADoAMQANAAoAVgBBAEwAOgBuAGEAbgANAAoATgBNADoAWABfAEEAeABpAHMAXwBMAGEAYgBlAGwAcwBDAG8AbABvAHIADQAKAFQAUAA6ADAADQAKAFYAQQBMADoAMAANAAoATgBNADoAWA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UAGQAbwBEAGkAcwBwAGwAYQB5AA0ACgBUAFAAOgAwAA0ACgBWAEEATAA6ADEADQAKAE4ATQA6AFkAXwBBAHgAaQBzAF8AQQB1AHQAbwBzAGMAYQBsAGUADQAKAFQAUAA6ADAADQAKAFYAQQBMADoAMQANAAoATgBNADoAWQBfAEEAeABpAHMAXwBNAGkAbgANAAoAVABQADoAMQANAAoAVgBBAEwAOgBuAGEAbgANAAoATgBNADoAWQBfAEEAeABpAHMAXwBNAGEAeAANAAoAVABQADoAMQANAAoAVgBBAEwAOgBuAGEAbgANAAoATgBNADoAWQBfAEEAeABpAHMAXwBTAHQAZQBwAA0ACgBUAFAAOgAxAA0ACgBWAEEATAA6AG4AYQBuAA0ACgBOAE0AOgBZAF8AQQB4AGkAcwBfAFMAYwBhAGwAZQBGAGEAYwB0AG8AcgANAAoAVABQADoAMQANAAoAVgBBAEwAOgBuAGEAbgANAAoATgBNADoAWQBfAEEAeABpAHMAXwBGAG8AcgBtAGEAdAANAAoAVABQADoAMAANAAoAVgBBAEwAOgAtADEADQAKAE4ATQA6AFkAXwBBAHgAaQBzAF8AQwB1AHMAdABvAG0ARgBvAHIAbQBhAHQADQAKAFQAUAA6ADIADQAKAFYAQQBMADoADQAKAE4ATQA6AFkAXwBBAHgAaQBzAF8ATABvAGcAYQByAGkAdABoAG0AaQBjAA0ACgBUAFAAOgAwAA0ACgBWAEEATAA6ADAADQAKAE4ATQA6AFkAXwBBAHgAaQBzAF8ARABlAGMAaQBtAGEAbABzAA0ACgBUAFAAOgAxAA0ACgBWAEEATAA6AG4AYQBuAA0ACgBOAE0AOgBZAF8AQQB4AGkAcwBfAEQAZQBjAGkAbQBhAGwAcwBEAGEAdABhAA0ACgBUAFAAOgAxAA0ACgBWAEEATAA6AG4AYQBuAA0ACgBOAE0AOgBZAF8AQQB4AGkAcwBfAFMAaABvAHcAVABpAHQAbABlAA0ACgBUAFAAOgAwAA0ACgBWAEEATAA6ADEADQAKAE4ATQA6AFkAXwBBAHgAaQBzAF8AVABpAHQAbABlAEMAbwBsAG8AcgANAAoAVABQADoAMAANAAoAVgBBAEwAOgAwAA0ACgBOAE0AOgBZAF8AQQB4AGkAcwBfAEMAdQBzAHQAbwBtAFQAaQB0AGwAZQANAAoAVABQADoAMAANAAoAVgBBAEwAOgAwAA0ACgBOAE0AOgBZAF8AQQB4AGkAcwBfAFQAaQB0AGwAZQANAAoAVABQADoAMgANAAoAVgBBAEwAOgANAAoATgBNADoAWQ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FMAaABvAHcARwByAGkAZABsAGkAbgBlAHMADQAKAFQAUAA6ADAADQAKAFYAQQBMADoAMAANAAoATgBNADoAWQBfAEEAeABpAHMAXwBHAHIAaQBkAGwAaQBuAGUAQwBvAGwAbwByAA0ACgBUAFAAOgAwAA0ACgBWAEEATAA6ADEAMAAwADcAMAAxADgAOAANAAoATgBNADoAWQBfAEEAeABpAHMAXwBHAHIAaQBkAGwAaQBuAGUAcwBTAHQAeQBsAGUADQAKAFQAUAA6ADAADQAKAFYAQQBMADoAMAANAAoATgBNADoAWQBfAEEAeABpAHMAXwBHAHIAaQBkAGwAaQBuAGUAcwBXAGUAaQBnAGgAdAANAAoAVABQADoAMAANAAoAVgBBAEwAOgAxAA0ACgBOAE0AOgBZAF8AQQB4AGkAcwBfAEkAbgB0AGUAcgBsAGEAYwBlAA0ACgBUAFAAOgAwAA0ACgBWAEEATAA6ADAADQAKAE4ATQA6AFkAXwBBAHgAaQBzAF8ASQBuAHQAZQByAGwAYQBjAGUAQwBvAGwAbwByAA0ACgBUAFAAOgAwAA0ACgBWAEEATAA6ADEANAA4ADcAMgA1ADYAMQANAAoATgBNADoAWQBfAEEAeABpAHMAXwBUAGkAYwBrAE0AYQByAGsADQAKAFQAUAA6ADAADQAKAFYAQQBMADoAMQANAAoATgBNADoAWQBfAEEAeABpAHMAXwBMAGEAYgBlAGwAcwBTAHQAYQBnAGcAZQByAGUAZAANAAoAVABQADoAMAANAAoAVgBBAEwAOgAwAA0ACgBOAE0AOgBZAF8AQQB4AGkAcwBfAEwAYQBiAGUAbABzAEEAbgBnAGwAZQANAAoAVABQADoAMQANAAoAVgBBAEwAOgBuAGEAbgANAAoATgBNADoAWQBfAEEAeABpAHMAXwBMAGEAYgBlAGwAcwBDAG8AbABvAHIADQAKAFQAUAA6ADAADQAKAFYAQQBMADoAMAANAAoATgBNADoAWQ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DwALwBPAFAAVABJAE8ATgBTAD4ADQAKAE4AOgA1AA0ACgBUAFkAUABFADoANgANAAoATgBNADoAUwBjAGEAdAB0AGUAcgANAAoAUwBJAE0ASQBEADoAMQANAAoAUwBFAEwAUwA6ADQADQAKAEMAVQBSAFMARQBMADoAMwANAAoAVABQADoAMAANAAoAUgBHADoAMAANAAoATgBNADoAJwBbACMAIwBUAEgASQBTAFcAQgAjACMAXQBDAGEAcwBoAGYAbABvAHcAIABhAG4AYQBsAHkAcwBpAHMAJwAhAEMAJAA2AA0ACgBDAEwAUgA6ADEAMgAwADkAMQA5ADgAMQANAAoAVABSAEEATgBTAFAAOgA1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EADQAKAFIARwA6ADAADQAKAE4ATQA6ACcAWwAjACMAVABIAEkAUwBXAEIAIwAjAF0ATQBhAHIAawBlAHQAIABjAG8AbgBkAGkAdABpAG8AbgBzACcAIQBDACQAOAANAAoAQwBMAFIAOgAxADIAMAA5ADEAOQA4ADEADQAKAFQAUgBBAE4AUwBQADoANQ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EMAYQBzAGgAZgBsAG8AdwAgAGEAbgBhAGwAeQBzAGkAcwAnACEAQwAkADYADQAKAEMATABSADoAMwA2ADgAMwA1ADMANwANAAoAVABSAEEATgBTAFAAOgA1ADAADQAKAFMASQBNADoAMQ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EADQAKAFIARwA6ADAADQAKAE4ATQA6ACcAWwAjACMAVABIAEkAUwBXAEIAIwAjAF0ATQBhAHIAawBlAHQAIABjAG8AbgBkAGkAdABpAG8AbgBzACcAIQBDACQAOAANAAoAQwBMAFIAOgAzADYAOAAzADUAMwA3AA0ACgBUAFIAQQBOAFMAUAA6ADUAMAANAAoAUwBJAE0AOgAx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PABTAEkATQBfAE8AUABUAEkATwBOAFMAPgANAAoAQwBOAFQAXwBTAEkATQBPAEIASgBTAEUATABTADoAMgANAAoASQBTAFMARQBMADoAMQANAAoAQwBMAFIAOgAxADIAMAA5ADEAOQA4ADEADQAKAEkAUwBTAEUATAA6ADEADQAKAEMATABSADoAMwA2ADgAMwA1ADMANwANAAoAPAAvAFMASQBNAF8ATwBQAFQASQBPAE4AUwA+AA0ACgA8AE8AUABUAEkATwBOAFMAPgANAAoAQwBOAFQAOgAxADAAOQANAAoATgBNADoAQwBoAGEAcgB0AF8AVABpAHQAbABlAA0ACgBUAFAAOgAyAA0ACgBWAEEATAA6AA0ACgBOAE0AOgBzAGwAaQBkAGUAcgBzAA0ACgBUAFAAOgAwAA0ACgBWAEEATAA6ADAADQAKAE4ATQA6AE8AdgBlAHIAbABhAHkAVgBhAHIAcwANAAoAVABQADoAMAANAAoAVgBBAEwAOgAzAA0ACgBOAE0AOgBUAGEAcgBnAGUAdABYADEADQAKAFQAUAA6ADEADQAKAFYAQQBMADoAMAAuADIAMAAyADEANwAxADcAMgAwADIADQAKAE4ATQA6AFQAYQByAGcAZQB0AFAAMQANAAoAVABQADoAMQANAAoAVgBBAEwAOgAwAC4ANQAwADAAMAAwADAAMAAwADAAMAANAAoATgBNADoAVABhAHIAZwBlAHQAWAAyAA0ACgBUAFAAOgAxAA0ACgBWAEEATAA6ADEAMAAuADYAMwAyADEAMAAwADAAMAAwADAADQAKAE4ATQA6AFQAYQByAGcAZQB0AFAAMgANAAoAVABQADoAMQANAAoAVgBBAEwAOgAwAC4ANwAwADAAMAAwADAAMAAwADAAMAANAAoATgBNADoAQwBoAGEAcgB0AF8AUwBoAG8AdwBUAGkAdABsAGUADQAKAFQAUAA6ADAADQAKAFYAQQBMADoAMQANAAoATgBNADoAQwBoAGEAcgB0AF8AVABpAHQAbABlAEMAbwBsAG8AcgANAAoAVABQADoAMAANAAoAVgBBAEwAOgAwAA0ACgBOAE0AOgBDAGgAYQByAHQAXwBUAGkAdABsAGUARgBvAG4AdAANAAoAVABQADoAMgANAAoAVgBBAEwAOgAjAEYATwBOAFQAIwAjACMAIwA5ADIAOgA4AFA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sAGUAZwBlAG4AZAANAAoAVABQADoAMAANAAoAVgBBAEwAOgAwAA0ACgBOAE0AOgBDAGgAYQByAHQAXwBMAGUAZwBlAG4AZABDAG8AbABvAHIADQAKAFQAUAA6ADAADQAKAFYAQQBMADoAMAANAAoATgBNADoAQwBoAGEAcgB0AF8ATABlAGcAZQBuAGQ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DAGgAYQByAHQAXwBCAEsAQwBvAGwAbwByAA0ACgBUAFAAOgAwAA0ACgBWAEEATAA6ADEANgA3ADcANwAyADEANQANAAoATgBNADoAQwBoAGEAcgB0AF8AQgBvAHgAQwBvAGwAbwByAA0ACgBUAFAAOgAwAA0ACgBWAEEATAA6ADEANgA3ADcANwAyADEANQANAAoATgBNADoAbQBvAGQAZQANAAoAVABQADoAMAANAAoAVgBBAEwAOgAwAA0ACgBOAE0AOgBzAGMAYQB0AHQAZQByAF8AcwBjAG8AbABvAHIADQAKAFQAUAA6ADAADQAKAFYAQQBMADoAMQAyADkANwA2ADEAMgA4AA0ACgBOAE0AOgBtAGEAeABfAHAAdABzAA0ACgBUAFAAOgAwAA0ACgBWAEEATAA6ADEAMAAwADAADQAKAE4ATQA6AGIAUwB3AGEAcABBAHgAaQBzAA0ACgBUAFAAOgAwAA0ACgBWAEEATAA6ADAADQAKAE4ATQA6AE0AZQBkAGkAYQBuAA0ACgBUAFAAOgAwAA0ACgBWAEEATAA6ADAADQAKAE4ATQA6AFQAYQByAGcAZQB0AA0ACgBUAFAAOgAwAA0ACgBWAEEATAA6ADEADQAKAE4ATQA6AFMAaABvAHcASgBTAA0ACgBUAFAAOgAwAA0ACgBWAEEATAA6ADAADQAKAE4ATQA6AEoAUwBfAFAADQAKAFQAUAA6ADEADQAKAFYAQQBMADoAMAAuADUAMAAwADAAMAAwADAAMAAwADAADQAKAE4ATQA6AEoAUwBfAFgADQAKAFQAUAA6ADAADQAKAFYAQQBMADoAMQANAAoATgBNADoASgBTAF8AeQANAAoAVABQADoAMAANAAoAVgBBAEwAOgAxAA0ACgBOAE0AOgBYAF8AQQB4AGkAcwBfAEEAdQB0AG8AcwBjAGEAbABlAA0ACgBUAFAAOgAwAA0ACgBWAEEATAA6ADEADQAKAE4ATQA6AFgAXwBBAHgAaQBzAF8ATQBpAG4ADQAKAFQAUAA6ADEADQAKAFYAQQBMADoAbgBhAG4ADQAKAE4ATQA6AFgAXwBBAHgAaQBzAF8ATQBhAHgADQAKAFQAUAA6ADEADQAKAFYAQQBMADoAbgBhAG4ADQAKAE4ATQA6AFgAXwBBAHgAaQBzAF8AUwB0AGUAcAANAAoAVABQADoAMQANAAoAVgBBAEwAOgBuAGEAbgANAAoATgBNADoAWABfAEEAeABpAHMAXwBTAGMAYQBsAGUARgBhAGMAdABvAHIADQAKAFQAUAA6ADEADQAKAFYAQQBMADoAbgBhAG4ADQAKAE4ATQA6AFgAXwBBAHgAaQBzAF8ARgBvAHIAbQBhAHQADQAKAFQAUAA6ADAADQAKAFYAQQBMADoALQAxAA0ACgBOAE0AOgBYAF8AQQB4AGkAcwBfAEMAdQBzAHQAbwBtAEYAbwByAG0AYQB0AA0ACgBUAFAAOgAyAA0ACgBWAEEATAA6AA0ACgBOAE0AOgBYAF8AQQB4AGkAcwBfAEwAbwBnAGEAcgBpAHQAaABtAGkAYwANAAoAVABQADoAMAANAAoAVgBBAEwAOgAwAA0ACgBOAE0AOgBYAF8AQQB4AGkAcwBfAEQAZQBjAGkAbQBhAGwAcwANAAoAVABQADoAMQANAAoAVgBBAEwAOgBuAGEAbgANAAoATgBNADoAWABfAEEAeABpAHMAXwBEAGUAYwBpAG0AYQBsAHMARABhAHQAYQANAAoAVABQADoAMQANAAoAVgBBAEwAOgBuAGEAbgANAAoATgBNADoAWABfAEEAeABpAHMAXwBTAGgAbwB3AFQAaQB0AGwAZQANAAoAVABQADoAMAANAAoAVgBBAEwAOgAxAA0ACgBOAE0AOgBYAF8AQQB4AGkAcwBfAFQAaQB0AGwAZQBDAG8AbABvAHIADQAKAFQAUAA6ADAADQAKAFYAQQBMADoAMAANAAoATgBNADoAWABfAEEAeABpAHMAXwBDAHUAcwB0AG8AbQBUAGkAdABsAGUADQAKAFQAUAA6ADAADQAKAFYAQQBMADoAMAANAAoATgBNADoAWABfAEEAeABpAHMAXwBUAGkAdABsAGUADQAKAFQAUAA6ADIADQAKAFYAQQBMADoADQAKAE4ATQA6AFg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ABfAEEAeABpAHMAXwBTAGgAbwB3AEcAcgBpAGQAbABpAG4AZQBzAA0ACgBUAFAAOgAwAA0ACgBWAEEATAA6ADAADQAKAE4ATQA6AFgAXwBBAHgAaQBzAF8ARwByAGkAZABsAGkAbgBlAEMAbwBsAG8AcgANAAoAVABQADoAMAANAAoAVgBBAEwAOgAxADAAMAA3ADAAMQA4ADgADQAKAE4ATQA6AFgAXwBBAHgAaQBzAF8ARwByAGkAZABsAGkAbgBlAHMAUwB0AHkAbABlAA0ACgBUAFAAOgAwAA0ACgBWAEEATAA6ADAADQAKAE4ATQA6AFgAXwBBAHgAaQBzAF8ARwByAGkAZABsAGkAbgBlAHMAVwBlAGkAZwBoAHQADQAKAFQAUAA6ADAADQAKAFYAQQBMADoAMQANAAoATgBNADoAWABfAEEAeABpAHMAXwBJAG4AdABlAHIAbABhAGMAZQANAAoAVABQADoAMAANAAoAVgBBAEwAOgAwAA0ACgBOAE0AOgBYAF8AQQB4AGkAcwBfAEkAbgB0AGUAcgBsAGEAYwBlAEMAbwBsAG8AcgANAAoAVABQADoAMAANAAoAVgBBAEwAOgAxADQAOAA3ADIANQA2ADEADQAKAE4ATQA6AFgAXwBBAHgAaQBzAF8AVABpAGMAawBNAGEAcgBrAA0ACgBUAFAAOgAwAA0ACgBWAEEATAA6ADEADQAKAE4ATQA6AFgAXwBBAHgAaQBzAF8ATABhAGIAZQBsAHMAUwB0AGEAZwBnAGUAcgBlAGQADQAKAFQAUAA6ADAADQAKAFYAQQBMADoAMAANAAoATgBNADoAWABfAEEAeABpAHMAXwBMAGEAYgBlAGwAcwBBAG4AZwBsAGUADQAKAFQAUAA6ADEADQAKAFYAQQBMADoAbgBhAG4ADQAKAE4ATQA6AFgAXwBBAHgAaQBzAF8ATABhAGIAZQBsAHMAQwBvAGwAbwByAA0ACgBUAFAAOgAwAA0ACgBWAEEATAA6ADAADQAKAE4ATQA6AFg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EEAdQB0AG8AcwBjAGEAbABlAA0ACgBUAFAAOgAwAA0ACgBWAEEATAA6ADEADQAKAE4ATQA6AFkAXwBBAHgAaQBzAF8ATQBpAG4ADQAKAFQAUAA6ADEADQAKAFYAQQBMADoAbgBhAG4ADQAKAE4ATQA6AFkAXwBBAHgAaQBzAF8ATQBhAHgADQAKAFQAUAA6ADEADQAKAFYAQQBMADoAbgBhAG4ADQAKAE4ATQA6AFkAXwBBAHgAaQBzAF8AUwB0AGUAcAANAAoAVABQADoAMQANAAoAVgBBAEwAOgBuAGEAbgANAAoATgBNADoAWQBfAEEAeABpAHMAXwBTAGMAYQBsAGUARgBhAGMAdABvAHIADQAKAFQAUAA6ADEADQAKAFYAQQBMADoAbgBhAG4ADQAKAE4ATQA6AFkAXwBBAHgAaQBzAF8ARgBvAHIAbQBhAHQADQAKAFQAUAA6ADAADQAKAFYAQQBMADoALQAxAA0ACgBOAE0AOgBZAF8AQQB4AGkAcwBfAEMAdQBzAHQAbwBtAEYAbwByAG0AYQB0AA0ACgBUAFAAOgAyAA0ACgBWAEEATAA6AA0ACgBOAE0AOgBZAF8AQQB4AGkAcwBfAEwAbwBnAGEAcgBpAHQAaABtAGkAYwANAAoAVABQADoAMAANAAoAVgBBAEwAOgAwAA0ACgBOAE0AOgBZAF8AQQB4AGkAcwBfAEQAZQBjAGkAbQBhAGwAcwANAAoAVABQADoAMQANAAoAVgBBAEwAOgBuAGEAbgANAAoATgBNADoAWQBfAEEAeABpAHMAXwBEAGUAYwBpAG0AYQBsAHMARABhAHQAYQANAAoAVABQADoAMQANAAoAVgBBAEwAOgBuAGEAbgANAAoATgBNADoAWQBfAEEAeABpAHMAXwBTAGgAbwB3AFQAaQB0AGwAZQANAAoAVABQADoAMAANAAoAVgBBAEwAOgAxAA0ACgBOAE0AOgBZAF8AQQB4AGkAcwBfAFQAaQB0AGwAZQBDAG8AbABvAHIADQAKAFQAUAA6ADAADQAKAFYAQQBMADoAMAANAAoATgBNADoAWQBfAEEAeABpAHMAXwBDAHUAcwB0AG8AbQBUAGkAdABsAGUADQAKAFQAUAA6ADAADQAKAFYAQQBMADoAMAANAAoATgBNADoAWQBfAEEAeABpAHMAXwBUAGkAdABsAGUADQAKAFQAUAA6ADIADQAKAFYAQQBMADoADQAKAE4ATQA6AFk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QBfAEEAeABpAHMAXwBTAGgAbwB3AEcAcgBpAGQAbABpAG4AZQBzAA0ACgBUAFAAOgAwAA0ACgBWAEEATAA6ADAADQAKAE4ATQA6AFkAXwBBAHgAaQBzAF8ARwByAGkAZABsAGkAbgBlAEMAbwBsAG8AcgANAAoAVABQADoAMAANAAoAVgBBAEwAOgAxADAAMAA3ADAAMQA4ADgADQAKAE4ATQA6AFkAXwBBAHgAaQBzAF8ARwByAGkAZABsAGkAbgBlAHMAUwB0AHkAbABlAA0ACgBUAFAAOgAwAA0ACgBWAEEATAA6ADAADQAKAE4ATQA6AFkAXwBBAHgAaQBzAF8ARwByAGkAZABsAGkAbgBlAHMAVwBlAGkAZwBoAHQADQAKAFQAUAA6ADAADQAKAFYAQQBMADoAMQANAAoATgBNADoAWQBfAEEAeABpAHMAXwBJAG4AdABlAHIAbABhAGMAZQANAAoAVABQADoAMAANAAoAVgBBAEwAOgAwAA0ACgBOAE0AOgBZAF8AQQB4AGkAcwBfAEkAbgB0AGUAcgBsAGEAYwBlAEMAbwBsAG8AcgANAAoAVABQADoAMAANAAoAVgBBAEwAOgAxADQAOAA3ADIANQA2ADEADQAKAE4ATQA6AFkAXwBBAHgAaQBzAF8AVABpAGMAawBNAGEAcgBrAA0ACgBUAFAAOgAwAA0ACgBWAEEATAA6ADEADQAKAE4ATQA6AFkAXwBBAHgAaQBzAF8ATABhAGIAZQBsAHMAUwB0AGEAZwBnAGUAcgBlAGQADQAKAFQAUAA6ADAADQAKAFYAQQBMADoAMAANAAoATgBNADoAWQBfAEEAeABpAHMAXwBMAGEAYgBlAGwAcwBBAG4AZwBsAGUADQAKAFQAUAA6ADEADQAKAFYAQQBMADoAbgBhAG4ADQAKAE4ATQA6AFkAXwBBAHgAaQBzAF8ATABhAGIAZQBsAHMAQwBvAGwAbwByAA0ACgBUAFAAOgAwAA0ACgBWAEEATAA6ADAADQAKAE4ATQA6AFk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TAEMAVABTAGwAaQBkAGUAcgBzAF8AWABfAEQAZQBjAGkAbQBhAGwAcwANAAoAVABQADoAMQANAAoAVgBBAEwAOgBuAGEAbgANAAoATgBNADoAUwBDAFQAUwBsAGkAZABlAHIAcwBfAFAAXwBEAGUAYwBpAG0AYQBsAHMADQAKAFQAUAA6ADEADQAKAFYAQQBMADoAbgBhAG4ADQAKAE4ATQA6AFMAQwBUAFMAbABpAGQAZQByAF8AUABvAHMAMQANAAoAVABQADoAMQANAAoAVgBBAEwAOgAxAC4AMwAwADkANgAwADAAMAAwADAAMAANAAoATgBNADoAUwBDAFQAUwBsAGkAZABlAHIAXwBQAG8AcwBQADEADQAKAFQAUAA6ADEADQAKAFYAQQBMADoAMAAuADMAMwAzADMAMwAzADMAMwAzADMADQAKAE4ATQA6AFMAQwBUAFMAbABpAGQAZQByAF8ARgBpAHgAZQBkAF8AWAAxAA0ACgBUAFAAOgAxAA0ACgBWAEEATAA6ADEALgAzADAAOQA2ADAAMAAwADAAMAAwAA0ACgBOAE0AOgBTAEMAVABTAGwAaQBkAGUAcgBfAEYAaQB4AGUAZABfAFAAMQANAAoAVABQADoAMQANAAoAVgBBAEwAOgAwAC4AMwAzADMAMwAzADMAMwAzADMAMwANAAoATgBNADoAUwBDAFQAUwBsAGkAZABlAHIAXwBDAG8AbABvAHIAMQANAAoAVABQADoAMAANAAoAVgBBAEwAOgAzADYAOAAzADUAMwA3AA0ACgBOAE0AOgBTAEMAVABTAGwAaQBkAGUAcgBfAFAAbwBzADIADQAKAFQAUAA6ADEADQAKAFYAQQBMADoAOAAuADQAMwA3ADYAMAAwADAAMAAwADAADQAKAE4ATQA6AFMAQwBUAFMAbABpAGQAZQByAF8AUABvAHMAUAAyAA0ACgBUAFAAOgAxAA0ACgBWAEEATAA6ADAALgA2ADYANgA2ADYANgA2ADYANgA2AA0ACgBOAE0AOgBTAEMAVABTAGwAaQBkAGUAcgBfAEYAaQB4AGUAZABfAFgAMgANAAoAVABQADoAMQANAAoAVgBBAEwAOgA4AC4ANAAzADcANgAwADAAMAAwADAAMAANAAoATgBNADoAUwBDAFQAUwBsAGkAZABlAHIAXwBGAGkAeABlAGQAXwBQADIADQAKAFQAUAA6ADEADQAKAFYAQQBMADoAMAAuADYANgA2ADYANgA2ADYANgA2ADYADQAKAE4ATQA6AFMAQwBUAFMAbABpAGQAZQByAF8AQwBvAGwAbwByADIADQAKAFQAUAA6ADAADQAKAFYAQQBMADoAMQAyADAAOQAxADkAOAAxAA0ACgBOAE0AOgBTAEMAVABTAGwAaQBkAGUAcgBfAFAAbwBzADMADQAKAFQAUAA6ADEADQAKAFYAQQBMADoAMQAuADAAOAA5ADcAMAAwADAAMAAwADAADQAKAE4ATQA6AFMAQwBUAFMAbABpAGQAZQByAF8AUABvAHMAUAAzAA0ACgBUAFAAOgAxAA0ACgBWAEEATAA6ADAALgAzADMAMwAzADMAMwAzADMAMwAzAA0ACgBOAE0AOgBTAEMAVABTAGwAaQBkAGUAcgBfAEYAaQB4AGUAZABfAFgAMwANAAoAVABQADoAMQANAAoAVgBBAEwAOgAxAC4AMAA4ADkANwAwADAAMAAwADAAMAANAAoATgBNADoAUwBDAFQAUwBsAGkAZABlAHIAXwBGAGkAeABlAGQAXwBQADMADQAKAFQAUAA6ADEADQAKAFYAQQBMADoAMAAuADMAMwAzADMAMwAzADMAMwAzADMADQAKAE4ATQA6AFMAQwBUAFMAbABpAGQAZQByAF8AQwBvAGwAbwByADMADQAKAFQAUAA6ADAADQAKAFYAQQBMADoAMwA2ADgAMwA1ADMANwANAAoATgBNADoAUwBDAFQAUwBsAGkAZABlAHIAXwBQAG8AcwA0AA0ACgBUAFAAOgAxAA0ACgBWAEEATAA6ADkALgAwADIANQA2ADAAMAAwADAAMAAwAA0ACgBOAE0AOgBTAEMAVABTAGwAaQBkAGUAcgBfAFAAbwBzAFAANAANAAoAVABQADoAMQANAAoAVgBBAEwAOgAwAC4ANgA2ADYANgA2ADYANgA2ADYANgANAAoATgBNADoAUwBDAFQAUwBsAGkAZABlAHIAXwBGAGkAeABlAGQAXwBYADQADQAKAFQAUAA6ADEADQAKAFYAQQBMADoAOQAuADAAMgA1ADYAMAAwADAAMAAwADAADQAKAE4ATQA6AFMAQwBUAFMAbABpAGQAZQByAF8ARgBpAHgAZQBkAF8AUAA0AA0ACgBUAFAAOgAxAA0ACgBWAEEATAA6ADAALgA2ADYANgA2ADYANgA2ADYANgA2AA0ACgBOAE0AOgBTAEMAVABTAGwAaQBkAGUAcgBfAEMAbwBsAG8AcgA0AA0ACgBUAFAAOgAwAA0ACgBWAEEATAA6ADEAMgAwADkAMQA5ADgAMQANAAoATgBNADoAUwBDAFQAXwBEAGEAdABhADAADQAKAFQAUAA6ADAADQAKAFYAQQBMADoAMgAxADgAOQA4AA0ACgBOAE0AOgBTAEMAVABfAEQAYQB0AGEAMQANAAoAVABQADoAMAANAAoAVgBBAEwAOgA2ADIANgAyADgADQAKAE4ATQA6AFMAQwBUAFMAbABpAGQAZQByAF8ATABhAGIAZQBsAFQAeQBwAGUADQAKAFQAUAA6ADAADQAKAFYAQQBMADoAMQANAAoATgBNADoAUwBDAFQAUwBsAGkAZABlAHIAXwBGAG8AbgB0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FMAQwBUAFMAbABpAGQAZQByAF8AUwBoAGEAZABpAG4AZwBUAHkAcABlAA0ACgBUAFAAOgAwAA0ACgBWAEEATAA6ADAADQAKAE4ATQA6AFMAQwBUAFMAbABpAGQAZQByAF8AUwBoAGEAZABpAG4AZwBQAGEAdAB0AGUAcgBuAA0ACgBUAFAAOgAwAA0ACgBWAEEATAA6AC0AMQANAAoATgBNADoAUwBDAFQAQQByAGUAYQBMAGEAYgBlAGwAXwBDAG8AbABvAHIADQAKAFQAUAA6ADAADQAKAFYAQQBMADoAMAANAAoATgBNADoAUwBDAFQAQQByAGUAYQBMAGEAYgBlAGwAXwBGAG8AbgB0AA0ACgBUAFAAOgAyAA0ACgBWAEEATAA6ACMARgBPAE4AVAAjACMAIwAjADkAMgA6ADgAUAAvAC8ALwB3AEEAQQBBAEEAQQBBAEEAQQBBAEEAQQBBAEEAQQBBAEoAQQBCAEEAQQBBAEEAQQBBAEQATQBBAHcASQBCAEkAbABNAEEAZQBRAEIAegBBAEgAUQBBAFoAUQBCAHQAQQBBAEEAQQBBAEEAQQBBAEEAQQBBAEEAQQBBAEEAQQBBAEEAQQBBAEEAQQBBAEEAQQBBAEEAQQBBAEEAQQBBAEEAQQBBAEEAQQBBAEEAQQBBAEEAQQBBAEEAQQBBAEEAQQBBAEEAQQBBAEEAQQBBAEEAQQBBAEEAQQBBAEEAQQBBAEEAQQBBAEEAQQBBAD0ADQAKAE4ATQA6AFMAaABvAHcASgBvAGkAbgB0AFMAdQBjAGMAZQBzAHMADQAKAFQAUAA6ADAADQAKAFYAQQBMADoAMAANAAoATgBNADoASgBvAGkAbgB0AFMAdQBjAGMAZQBzAHMAUAANAAoAVABQADoAMQANAAoAVgBBAEwAOgAwAC4ANQAwADAAMAAwADAAMAAwADAAMAANAAoAPAAvAE8AUABUAEkATwBOAFMAPgANAAoATgA6ADYADQAKAFQAWQBQAEUAOgA5AA0ACgBOAE0AOgBUAHIAZQBuAGQADQAKAFMASQBNAEkARAA6ADAADQAKAFMARQBMAFMAOgAxAA0ACgBDAFUAUgBTAEUATAA6ADAADQAKAFQAUAA6ADAADQAKAFIARwA6ADEADQAKAE4ATQA6AE4AZQB0ACAAaQBuAGMAbwBtAGUADQAKAEMATABSADoANgA1ADgAMQAyADMAMQANAAoAVABSAEEATgBTAFAAOgA1ADAADQAKAFMASQBNADoAMAANAAoAPABTAEUATABfAE8AUABUAEkATwBOAFMAPgANAAoAQwBOAFQAOgAwAA0ACgA8AC8AUwBFAEwAXwBPAFAAVABJAE8ATgBTAD4ADQAKADwATwBQAFQASQBPAE4AUwA+AA0ACgBDAE4AVAA6ADcAOQANAAoATgBNADoAQwBoAGEAcgB0AF8AVABpAHQAbABlAA0ACgBUAFAAOgAyAA0ACgBWAEEATAA6AA0ACgBOAE0AOgBwADEADQAKAFQAUAA6ADEADQAKAFYAQQBMADoAMAAuADAAMQAwADAAMAAwADAAMAAwADAADQAKAE4ATQA6AHAAMgANAAoAVABQADoAMQANAAoAVgBBAEwAOgAwAC4AMgA1ADAAMAAwADAAMAAwADAAMAANAAoATgBNADoAcAAzAA0ACgBUAFAAOgAxAA0ACgBWAEEATAA6ADAALgA1ADAAMAAwADAAMAAwADAAMAAwAA0ACgBOAE0AOgBwADQADQAKAFQAUAA6ADEADQAKAFYAQQBMADoAMAAuADcANQAwADAAMAAwADAAMAAwADAADQAKAE4ATQA6AHAANQANAAoAVABQADoAMQANAAoAVgBBAEwAOgAwAC4AOQA5ADAAMAAwADAAMAAwADAAMAANAAoATgBNADoATwB2AGUAcgBsAGEAeQBWAGEAcgBzAA0ACgBUAFAAOgAwAA0ACgBWAEEATAA6ADAADQAKAE4ATQA6AEMAaABhAHIAdABfAFMAaABvAHcAVABpAHQAbABlAA0ACgBUAFAAOgAwAA0ACgBWAEEATAA6ADEADQAKAE4ATQA6AEMAaABhAHIAdABfAFQAaQB0AGwAZQBDAG8AbABvAHIADQAKAFQAUAA6ADAADQAKAFYAQQBMADoAMAANAAoATgBNADoAQwBoAGEAcgB0AF8AVABpAHQAbABlAEYAbwBuAHQADQAKAFQAUAA6ADIADQAKAFYAQQBMADoAIwBGAE8ATgBUACMAIwAjACMAOQAyADoAOABQ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bABlAGcAZQBuAGQADQAKAFQAUAA6ADAADQAKAFYAQQBMADoAMAANAAoATgBNADoAQwBoAGEAcgB0AF8ATABlAGcAZQBuAGQAQwBvAGwAbwByAA0ACgBUAFAAOgAwAA0ACgBWAEEATAA6ADAADQAKAE4ATQA6AEMAaABhAHIAdABfAEwAZQBnAGUAbgBk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QwBoAGEAcgB0AF8AQgBLAEMAbwBsAG8AcgANAAoAVABQADoAMAANAAoAVgBBAEwAOgAxADYANwA3ADcAMgAxADUADQAKAE4ATQA6AEMAaABhAHIAdABfAEIAbwB4AEMAbwBsAG8AcgANAAoAVABQADoAMAANAAoAVgBBAEwAOgAxADYANwA3ADcAMgAxADUADQAKAE4ATQA6AFgAXwBJAHMAQwBhAHQAZQBnAG8AcgBpAGMAYQBsAA0ACgBUAFAAOgAwAA0ACgBWAEEATAA6ADEADQAKAE4ATQA6AFgAXwBBAHgAaQBzAF8AQQB1AHQAbwBzAGMAYQBsAGUADQAKAFQAUAA6ADAADQAKAFYAQQBMADoAMQANAAoATgBNADoAWABfAEEAeABpAHMAXwBNAGkAbgANAAoAVABQADoAMQANAAoAVgBBAEwAOgBuAGEAbgANAAoATgBNADoAWABfAEEAeABpAHMAXwBNAGEAeAANAAoAVABQADoAMQANAAoAVgBBAEwAOgBuAGEAbgANAAoATgBNADoAWABfAEEAeABpAHMAXwBTAHQAZQBwAA0ACgBUAFAAOgAxAA0ACgBWAEEATAA6AG4AYQBuAA0ACgBOAE0AOgBYAF8AQQB4AGkAcwBfAFMAYwBhAGwAZQBGAGEAYwB0AG8AcgANAAoAVABQADoAMQANAAoAVgBBAEwAOgBuAGEAbgANAAoATgBNADoAWABfAEEAeABpAHMAXwBGAG8AcgBtAGEAdAANAAoAVABQADoAMAANAAoAVgBBAEwAOgAtADEADQAKAE4ATQA6AFgAXwBBAHgAaQBzAF8AQwB1AHMAdABvAG0ARgBvAHIAbQBhAHQADQAKAFQAUAA6ADIADQAKAFYAQQBMADoADQAKAE4ATQA6AFgAXwBBAHgAaQBzAF8ATABvAGcAYQByAGkAdABoAG0AaQBjAA0ACgBUAFAAOgAwAA0ACgBWAEEATAA6ADAADQAKAE4ATQA6AFgAXwBBAHgAaQBzAF8ARABlAGMAaQBtAGEAbABzAA0ACgBUAFAAOgAxAA0ACgBWAEEATAA6AG4AYQBuAA0ACgBOAE0AOgBYAF8AQQB4AGkAcwBfAEQAZQBjAGkAbQBhAGwAcwBEAGEAdABhAA0ACgBUAFAAOgAxAA0ACgBWAEEATAA6AG4AYQBuAA0ACgBOAE0AOgBYAF8AQQB4AGkAcwBfAFMAaABvAHcAVABpAHQAbABlAA0ACgBUAFAAOgAwAA0ACgBWAEEATAA6ADEADQAKAE4ATQA6AFgAXwBBAHgAaQBzAF8AVABpAHQAbABlAEMAbwBsAG8AcgANAAoAVABQADoAMAANAAoAVgBBAEwAOgAwAA0ACgBOAE0AOgBYAF8AQQB4AGkAcwBfAEMAdQBzAHQAbwBtAFQAaQB0AGwAZQANAAoAVABQADoAMAANAAoAVgBBAEwAOgAwAA0ACgBOAE0AOgBYAF8AQQB4AGkAcwBfAFQAaQB0AGwAZQANAAoAVABQADoAMgANAAoAVgBBAEwAOgANAAoATgBNADoAWA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YAF8AQQB4AGkAcwBfAFMAaABvAHcARwByAGkAZABsAGkAbgBlAHMADQAKAFQAUAA6ADAADQAKAFYAQQBMADoAMAANAAoATgBNADoAWABfAEEAeABpAHMAXwBHAHIAaQBkAGwAaQBuAGUAQwBvAGwAbwByAA0ACgBUAFAAOgAwAA0ACgBWAEEATAA6ADEAMAAwADcAMAAxADgAOAANAAoATgBNADoAWABfAEEAeABpAHMAXwBHAHIAaQBkAGwAaQBuAGUAcwBTAHQAeQBsAGUADQAKAFQAUAA6ADAADQAKAFYAQQBMADoAMAANAAoATgBNADoAWABfAEEAeABpAHMAXwBHAHIAaQBkAGwAaQBuAGUAcwBXAGUAaQBnAGgAdAANAAoAVABQADoAMAANAAoAVgBBAEwAOgAxAA0ACgBOAE0AOgBYAF8AQQB4AGkAcwBfAEkAbgB0AGUAcgBsAGEAYwBlAA0ACgBUAFAAOgAwAA0ACgBWAEEATAA6ADAADQAKAE4ATQA6AFgAXwBBAHgAaQBzAF8ASQBuAHQAZQByAGwAYQBjAGUAQwBvAGwAbwByAA0ACgBUAFAAOgAwAA0ACgBWAEEATAA6ADEANAA4ADcAMgA1ADYAMQANAAoATgBNADoAWABfAEEAeABpAHMAXwBUAGkAYwBrAE0AYQByAGsADQAKAFQAUAA6ADAADQAKAFYAQQBMADoAMQANAAoATgBNADoAWABfAEEAeABpAHMAXwBMAGEAYgBlAGwAcwBTAHQAYQBnAGcAZQByAGUAZAANAAoAVABQADoAMAANAAoAVgBBAEwAOgAwAA0ACgBOAE0AOgBYAF8AQQB4AGkAcwBfAEwAYQBiAGUAbABzAEEAbgBnAGwAZQANAAoAVABQADoAMQANAAoAVgBBAEwAOgBuAGEAbgANAAoATgBNADoAWABfAEEAeABpAHMAXwBMAGEAYgBlAGwAcwBDAG8AbABvAHIADQAKAFQAUAA6ADAADQAKAFYAQQBMADoAMAANAAoATgBNADoAWA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QQB1AHQAbwBzAGMAYQBsAGUADQAKAFQAUAA6ADAADQAKAFYAQQBMADoAMQANAAoATgBNADoAWQBfAEEAeABpAHMAXwBNAGkAbgANAAoAVABQADoAMQANAAoAVgBBAEwAOgBuAGEAbgANAAoATgBNADoAWQBfAEEAeABpAHMAXwBNAGEAeAANAAoAVABQADoAMQANAAoAVgBBAEwAOgBuAGEAbgANAAoATgBNADoAWQBfAEEAeABpAHMAXwBTAHQAZQBwAA0ACgBUAFAAOgAxAA0ACgBWAEEATAA6AG4AYQBuAA0ACgBOAE0AOgBZAF8AQQB4AGkAcwBfAFMAYwBhAGwAZQBGAGEAYwB0AG8AcgANAAoAVABQADoAMQANAAoAVgBBAEwAOgBuAGEAbgANAAoATgBNADoAWQBfAEEAeABpAHMAXwBGAG8AcgBtAGEAdAANAAoAVABQADoAMAANAAoAVgBBAEwAOgAtADEADQAKAE4ATQA6AFkAXwBBAHgAaQBzAF8AQwB1AHMAdABvAG0ARgBvAHIAbQBhAHQADQAKAFQAUAA6ADIADQAKAFYAQQBMADoADQAKAE4ATQA6AFkAXwBBAHgAaQBzAF8ATABvAGcAYQByAGkAdABoAG0AaQBjAA0ACgBUAFAAOgAwAA0ACgBWAEEATAA6ADAADQAKAE4ATQA6AFkAXwBBAHgAaQBzAF8ARABlAGMAaQBtAGEAbABzAA0ACgBUAFAAOgAxAA0ACgBWAEEATAA6AG4AYQBuAA0ACgBOAE0AOgBZAF8AQQB4AGkAcwBfAEQAZQBjAGkAbQBhAGwAcwBEAGEAdABhAA0ACgBUAFAAOgAxAA0ACgBWAEEATAA6AG4AYQBuAA0ACgBOAE0AOgBZAF8AQQB4AGkAcwBfAFMAaABvAHcAVABpAHQAbABlAA0ACgBUAFAAOgAwAA0ACgBWAEEATAA6ADEADQAKAE4ATQA6AFkAXwBBAHgAaQBzAF8AVABpAHQAbABlAEMAbwBsAG8AcgANAAoAVABQADoAMAANAAoAVgBBAEwAOgAwAA0ACgBOAE0AOgBZAF8AQQB4AGkAcwBfAEMAdQBzAHQAbwBtAFQAaQB0AGwAZQANAAoAVABQADoAMAANAAoAVgBBAEwAOgAwAA0ACgBOAE0AOgBZAF8AQQB4AGkAcwBfAFQAaQB0AGwAZQANAAoA</t>
  </si>
  <si>
    <t>VABQADoAMgANAAoAVgBBAEwAOgANAAoATgBNADoAWQ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FMAaABvAHcARwByAGkAZABsAGkAbgBlAHMADQAKAFQAUAA6ADAADQAKAFYAQQBMADoAMAANAAoATgBNADoAWQBfAEEAeABpAHMAXwBHAHIAaQBkAGwAaQBuAGUAQwBvAGwAbwByAA0ACgBUAFAAOgAwAA0ACgBWAEEATAA6ADEAMAAwADcAMAAxADgAOAANAAoATgBNADoAWQBfAEEAeABpAHMAXwBHAHIAaQBkAGwAaQBuAGUAcwBTAHQAeQBsAGUADQAKAFQAUAA6ADAADQAKAFYAQQBMADoAMAANAAoATgBNADoAWQBfAEEAeABpAHMAXwBHAHIAaQBkAGwAaQBuAGUAcwBXAGUAaQBnAGgAdAANAAoAVABQADoAMAANAAoAVgBBAEwAOgAxAA0ACgBOAE0AOgBZAF8AQQB4AGkAcwBfAEkAbgB0AGUAcgBsAGEAYwBlAA0ACgBUAFAAOgAwAA0ACgBWAEEATAA6ADAADQAKAE4ATQA6AFkAXwBBAHgAaQBzAF8ASQBuAHQAZQByAGwAYQBjAGUAQwBvAGwAbwByAA0ACgBUAFAAOgAwAA0ACgBWAEEATAA6ADEANAA4ADcAMgA1ADYAMQANAAoATgBNADoAWQBfAEEAeABpAHMAXwBUAGkAYwBrAE0AYQByAGsADQAKAFQAUAA6ADAADQAKAFYAQQBMADoAMQANAAoATgBNADoAWQBfAEEAeABpAHMAXwBMAGEAYgBlAGwAcwBTAHQAYQBnAGcAZQByAGUAZAANAAoAVABQADoAMAANAAoAVgBBAEwAOgAwAA0ACgBOAE0AOgBZAF8AQQB4AGkAcwBfAEwAYQBiAGUAbABzAEEAbgBnAGwAZQANAAoAVABQADoAMQANAAoAVgBBAEwAOgBuAGEAbgANAAoATgBNADoAWQBfAEEAeABpAHMAXwBMAGEAYgBlAGwAcwBDAG8AbABvAHIADQAKAFQAUAA6ADAADQAKAFYAQQBMADoAMAANAAoATgBNADoAWQ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QAcgBlAG4AZABfAHAAMQANAAoAVABQADoAMQANAAoAVgBBAEwAOgAwAC4AMAAxADAAMAAwADAAMAAwADAAMAANAAoATgBNADoAVAByAGUAbgBkAF8AMgANAAoAVABQADoAMQANAAoAVgBBAEwAOgAwAC4AMgA1ADAAMAAwADAAMAAwADAAMAANAAoATgBNADoAVAByAGUAbgBkAF8AcAA0AA0ACgBUAFAAOgAxAA0ACgBWAEEATAA6ADAALgA3ADUAMAAwADAAMAAwADAAMAAwAA0ACgBOAE0AOgBUAHIAZQBuAGQAXwBwADUADQAKAFQAUAA6ADEADQAKAFYAQQBMADoAMAAuADkAOQAwADAAMAAwADAAMAAwADAADQAKAE4ATQA6AFQAcgBlAG4AZABfAE0AUABUAHkAcABlAA0ACgBUAFAAOgAwAA0ACgBWAEEATAA6ADAADQAKAE4ATQA6AFQAcgBlAG4AZABfAEEAcgBlAGEAQwBvAGwAbwByADAADQAKAFQAUAA6ADAADQAKAFYAQQBMADoAMQA2ADcAMQAxADYAOAAwAA0ACgBOAE0AOgBUAHIAZQBuAGQAXwBBAHIAZQBhAEMAbwBsAG8AcgAxAA0ACgBUAFAAOgAwAA0ACgBWAEEATAA6ADEANgA3ADUANQAyADgANQANAAoATgBNADoAVAByAGUAbgBkAF8AQQByAGUAYQBDAG8AbABvAHIAMgANAAoAVABQADoAMAANAAoAVgBBAEwAOgAyADUANQANAAoATgBNADoAVAByAGUAbgBkAF8AUwBoAG8AdwBMAGEAYgBlAGwAcwANAAoAVABQADoAMAANAAoAVgBBAEwAOgAwAA0ACgBOAE0AOgBUAHIAZQBuAGQAXwBMAEMAbwBsAG8AcgANAAoAVABQADoAMAANAAoAVgBBAEwAOgAwAA0ACgBOAE0AOgBUAHIAZQBuAGQAXwBMAEYAbwBuAHQADQAKAFQAUAA6ADIADQAKAFYAQQBMADoAIwBGAE8ATgBUACMAIwAjACMAOQAyADoAOQBQAC8ALwAvAHcAQQBBAEEAQQBBAEEAQQBBAEEAQQBBAEEAQQBBAEEASgBBAEIAQQBBAEEAQQBBAEEARABNAEEAdwBJAEIASQBrAEUAQQBjAGcAQgBwAEEARwBFAEEAYgBBAEEAQQBBAEEAQQBBAEEAQQBBAEEAQQBBAEEAQQBBAEEAQQBBAEEAQQBBAEEAQQBBAEEAQQBBAEEAQQBBAEEAQQBBAEEAQQBBAEEAQQBBAEEAQQBBAEEAQQBBAEEAQQBBAEEAQQBBAEEAQQBBAEEAQQBBAEEAQQBBAEEAQQBBAEEAQQBBAEEAQQBBAEEAQQBBAEEAPQANAAoAPAAvAE8AUABUAEkATwBOAFMAPgANAAoATgA6ADcADQAKAFQAWQBQAEUAOgAxADAADQAKAE4ATQA6AFMAdABhAHQAaQBzAHQAaQBjAHMADQAKAFMASQBNAEkARAA6ADEADQAKAFMARQBMAFMAOgA0AA0ACgBDAFUAUgBTAEUATAA6ADMADQAKAFQAUAA6ADAADQAKAFIARwA6ADAADQAKAE4ATQA6ACcAWwAjACMAVABIAEkAUwBXAEIAIwAjAF0AQwBhAHMAaABmAGwAbwB3ACAAYQBuAGEAbAB5AHMAaQBzACcAIQBDACQANgANAAoAQwBMAFIAOgA2ADUAOAAxADIAMwAxAA0ACgBUAFIAQQBOAFMAUAA6ADUAMAANAAoAUwBJAE0AOgAwAA0ACgA8AFMARQBMAF8ATwBQAFQASQBPAE4AUwA+AA0ACgBDAE4AVAA6ADAADQAKADwALwBTAEUATABfAE8AUABUAEkATwBOAFMAPgANAAoAVABQADoAMAANAAoAUgBHADoAMAANAAoATgBNADoAJwBbACMAIwBUAEgASQBTAFcAQgAjACMAXQBDAGEAcwBoAGYAbABvAHcAIABhAG4AYQBsAHkAcwBpAHMAJwAhAEMAJAAzADUADQAKAEMATABSADoAMQAyADEAMAA1ADYAMAA2AA0ACgBUAFIAQQBOAFMAUAA6ADUAMAANAAoAUwBJAE0AOgAwAA0ACgA8AFMARQBMAF8ATwBQAFQASQBPAE4AUwA+AA0ACgBDAE4AVAA6ADAADQAKADwALwBTAEUATABfAE8AUABUAEkATwBOAFMAPgANAAoAVABQADoAMAANAAoAUgBHADoAMAANAAoATgBNADoAJwBbACMAIwBUAEgASQBTAFcAQgAjACMAXQBDAGEAcwBoAGYAbABvAHcAIABhAG4AYQBsAHkAcwBpAHMAJwAhAEMAJAA2AA0ACgBDAEwAUgA6ADEAMQA2ADkANAA0ADgAMgANAAoAVABSAEEATgBTAFAAOgA1ADAADQAKAFMASQBNADoAMQANAAoAPABTAEUATABfAE8AUABUAEkATwBOAFMAPgANAAoAQwBOAFQAOgAwAA0ACgA8AC8AUwBFAEwAXwBPAFAAVABJAE8ATgBTAD4ADQAKAFQAUAA6ADAADQAKAFIARwA6ADAADQAKAE4ATQA6ACcAWwAjACMAVABIAEkAUwBXAEIAIwAjAF0AQwBhAHMAaABmAGwAbwB3ACAAYQBuAGEAbAB5AHMAaQBzACcAIQBDACQAMwA1AA0ACgBDAEwAUgA6ADgANQAwADMANwA4ADUADQAKAFQAUgBBAE4AUwBQADoANQAwAA0ACgBTAEkATQA6ADEADQAKADwAUwBFAEwAXwBPAFAAVABJAE8ATgBTAD4ADQAKAEMATgBUADoAMAANAAoAPAAvAFMARQBMAF8ATwBQAFQASQBPAE4AUwA+AA0ACgA8AE8AUABUAEkATwBOAFMAPgANAAoAQwBOAFQAOgAxADEADQAKAE4ATQA6AE0AaQBuAFAAQwBuAHQADQAKAFQAUAA6ADAADQAKAFYAQQBMADoAMgA1AA0ACgBOAE0AOgBPAHYAZQByAGwAYQB5AFYAYQByAHMADQAKAFQAUAA6ADAADQAKAFYAQQBMADoAMwANAAoATgBNADoAQwBoAGEAcgB0AF8AUwBoAG8AdwBUAGkAdABsAGUADQAKAFQAUAA6ADAADQAKAFYAQQBMADoAMQANAAoATgBNADoAQwBoAGEAcgB0AF8AVABpAHQAbABlAA0ACgBUAFAAOgAyAA0ACgBWAEEATAA6AA0ACgBOAE0AOgBDAGgAYQByAHQAXwBUAGkAdABsAGUAQwBvAGwAbwByAA0ACgBUAFAAOgAwAA0ACgBWAEEATAA6ADAADQAKAE4ATQA6AEMAaABhAHIAdABfAFQAaQB0AGwAZQBGAG8AbgB0AA0ACgBUAFAAOgAyAA0ACgBWAEEATAA6ACMARgBPAE4AVAAjACMAIwAjADkAMgA6ADg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GwAZQBnAGUAbgBkAA0ACgBUAFAAOgAwAA0ACgBWAEEATAA6ADAADQAKAE4ATQA6AEMAaABhAHIAdABfAEwAZQBnAGUAbgBkAEMAbwBsAG8AcgANAAoAVABQADoAMAANAAoAVgBBAEwAOgAwAA0ACgBOAE0AOgBDAGgAYQByAHQAXwBMAGUAZwBlAG4AZABGAG8AbgB0AA0ACgBUAFAAOgAyAA0ACgBWAEEATAA6ACMARgBPAE4AVAAjACMAIwAjADkAMgA6ADkAZg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MAaABhAHIAdABfAEIASwBDAG8AbABvAHIADQAKAFQAUAA6ADAADQAKAFYAQQBMADoAMQA2ADcANwA3ADIAMQA1AA0ACgBOAE0AOgBDAGgAYQByAHQAXwBCAG8AeABDAG8AbABvAHIADQAKAFQAUAA6ADAADQAKAFYAQQBMADoAMQA2ADcANwA3ADIAMQA1AA0ACgA8AC8ATwBQAFQASQBPAE4AUwA+AA0ACgBOADoAOAANAAoAVABZAFAARQA6ADEADQAKAE4ATQA6AEwAaQBzAHQADQAKAFMASQBNAEkARAA6ADAADQAKAFMARQBMAFMAOgA4AA0ACgBDAFUAUgBTAEUATAA6ADAADQAKAFQAUAA6ADAADQAKAFIARwA6ADAADQAKAE4ATQA6ACcAWwAjACMAVABIAEkAUwBXAEIAIwAjAF0AQwBhAHMAaABmAGwAbwB3ACAAYQBuAGEAbAB5AHMAaQBzACcAIQBDACQANgANAAoAQwBMAFIAOgA2ADUAOAAxADIAMwAxAA0ACgBUAFIAQQBOAFMAUAA6ADUAMAANAAoAUwBJAE0AOgAwAA0ACgA8AFMARQBMAF8ATwBQAFQASQBPAE4AUwA+AA0ACgBDAE4AVAA6ADAADQAKADwALwBTAEUATABfAE8AUABUAEkATwBOAFMAPgANAAoAVABQADoAMQANAAoAUgBHADoAMAANAAoATgBNADoAJwBbACMAIwBUAEgASQBTAFcAQgAjACMAXQBNAGEAcgBrAGUAdAAgAGMAbwBuAGQAaQB0AGkAbwBuAHMAJwAhAEMAJAAzAA0ACgBDAEwAUgA6ADYAMQA0ADkAMgA3ADcADQAKAFQAUgBBAE4AUwBQADoANQAwAA0ACgBTAEkATQA6ADAADQAKADwAUwBFAEwAXwBPAFAAVABJAE8ATgBTAD4ADQAKAEMATgBUADoAMAANAAoAPAAvAFMARQBMAF8ATwBQAFQASQBPAE4AUwA+AA0ACgBUAFAAOgAxAA0ACgBSAEcAOgAwAA0ACgBOAE0AOgAnAFsAIwAjAFQASABJAFMAVwBCACMAIwBdAE0AYQByAGsAZQB0ACAAYwBvAG4AZABpAHQAaQBvAG4AcwAnACEARwAkADEANgANAAoAQwBMAFIAOgAxADQAMgA2ADUAMAAyADYADQAKAFQAUgBBAE4AUwBQADoANQAwAA0ACgBTAEkATQA6ADAADQAKADwAUwBFAEwAXwBPAFAAVABJAE8ATgBTAD4ADQAKAEMATgBUADoAMAANAAoAPAAvAFMARQBMAF8ATwBQAFQASQBPAE4AUwA+AA0ACgBUAFAAOgAxAA0ACgBSAEcAOgAwAA0ACgBOAE0AOgAnAFsAIwAjAFQASABJAFMAVwBCACMAIwBdAE0AYQByAGsAZQB0ACAAYwBvAG4AZABpAHQAaQBvAG4AcwAnACEAQwAkADgADQAKAEMATABSADoAMwAxADYAMAA1ADUAOQANAAoAVABSAEEATgBTAFAAOgA1ADAADQAKAFMASQBNADoAMAANAAoAPABTAEUATABfAE8AUABUAEkATwBOAFMAPgANAAoAQwBOAFQAOgAwAA0ACgA8AC8AUwBFAEwAXwBPAFAAVABJAE8ATgBTAD4ADQAKAFQAUAA6ADEADQAKAFIARwA6ADAADQAKAE4ATQA6ACcAWwAjACMAVABIAEkAUwBXAEIAIwAjAF0ATQBhAHIAawBlAHQAIABjAG8AbgBkAGkAdABpAG8AbgBzACcAIQBIACQAMQA4AA0ACgBDAEwAUgA6ADUANAAyADMAMwA1ADkADQAKAFQAUgBBAE4AUwBQADoANQAwAA0ACgBTAEkATQA6ADAADQAKADwAUwBFAEwAXwBPAFAAVABJAE8ATgBTAD4ADQAKAEMATgBUADoAMAANAAoAPAAvAFMARQBMAF8ATwBQAFQASQBPAE4AUwA+AA0ACgBUAFAAOgAxAA0ACgBSAEcAOgAwAA0ACgBOAE0AOgAnAFsAIwAjAFQASABJAFMAVwBCACMAIwBdAEMAYQBzAGgAZgBsAG8AdwAgAGEAbgBhAGwAeQBzAGkAcwAnACEAQwAkADMAMwANAAoAQwBMAFIAOgA4ADUAMAAzADcAOAA1AA0ACgBUAFIAQQBOAFMAUAA6ADUAMAANAAoAUwBJAE0AOgAwAA0ACgA8AFMARQBMAF8ATwBQAFQASQBPAE4AUwA+AA0ACgBDAE4AVAA6ADAADQAKADwALwBTAEUATABfAE8AUABUAEkATwBOAFMAPgANAAoAVABQADoAMQANAAoAUgBHADoAMAANAAoATgBNADoAJwBbACMAIwBUAEgASQBTAFcAQgAjACMAXQBDAGEAcwBoAGYAbABvAHcAIABhAG4AYQBsAHkAcwBpAHMAJwAhAEUAJAAyADEADQAKAEMATABSADoAMQAyADEAMAA1ADYAMAA2AA0ACgBUAFIAQQBOAFMAUAA6ADUAMAANAAoAUwBJAE0AOgAwAA0ACgA8AFMARQBMAF8ATwBQAFQASQBPAE4AUwA+AA0ACgBDAE4AVAA6ADAADQAKADwALwBTAEUATABfAE8AUABUAEkATwBOAFMAPgANAAoAVABQADoAMQANAAoAUgBHADoAMAANAAoATgBNADoAJwBbACMAIwBUAEgASQBTAFcAQgAjACMAXQBNAGEAcgBrAGUAdAAgAGMAbwBuAGQAaQB0AGkAbwBuAHMAJwAhAEgAJAAyADAADQAKAEMATABSADoAOAA3ADQAMQAzADkAMQANAAoAVABSAEEATgBTAFAAOgA1ADAADQAKAFMASQBNADoAMAANAAoAPABTAEUATABfAE8AUABUAEkATwBOAFMAPgANAAoAQwBOAFQAOgAwAA0ACgA8AC8AUwBFAEwAXwBPAFAAVABJAE8ATgBTAD4ADQAKADwATwBQAFQASQBPAE4AUwA+AA0ACgBDAE4AVAA6ADEAMAANAAoATgBNADoAQwBoAGEAcgB0AF8AUwBoAG8AdwBUAGkAdABsAGUADQAKAFQAUAA6ADAADQAKAFYAQQBMADoAMQANAAoATgBNADoAQwBoAGEAcgB0AF8AVABpAHQAbABlAA0ACgBUAFAAOgAyAA0ACgBWAEEATAA6AA0ACgBOAE0AOgBDAGgAYQByAHQAXwBUAGkAdABsAGUAQwBvAGwAbwByAA0ACgBUAFAAOgAwAA0ACgBWAEEATAA6ADAADQAKAE4ATQA6AEMAaABhAHIAdABfAFQAaQB0AGwAZQBGAG8AbgB0AA0ACgBUAFAAOgAyAA0ACgBWAEEATAA6ACMARgBPAE4AVAAjACMAIwAjADkAMgA6ADg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GwAZQBnAGUAbgBkAA0ACgBUAFAAOgAwAA0ACgBWAEEATAA6ADAADQAKAE4ATQA6AEMAaABhAHIAdABfAEwAZQBnAGUAbgBkAEMAbwBsAG8AcgANAAoAVABQADoAMAANAAoAVgBBAEwAOgAwAA0ACgBOAE0AOgBDAGgAYQByAHQAXwBMAGUAZwBlAG4AZABGAG8AbgB0AA0ACgBUAFAAOgAyAA0ACgBWAEEATAA6ACMARgBPAE4AVAAjACMAIwAjADkAMgA6ADkAZg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MAaABhAHIAdABfAEIASwBDAG8AbABvAHIADQAKAFQAUAA6ADAADQAKAFYAQQBMADoAMQA2ADcANwA3ADIAMQA1AA0ACgBOAE0AOgBDAGgAYQByAHQAXwBCAG8AeABDAG8AbABvAHIADQAKAFQAUAA6ADAADQAKAFYAQQBMADoAMQA2ADcANwA3ADIAMQA1AA0ACgBOAE0AOgBTAGgAbwB3AEYAaQBsAHQAZQByAGUAZAANAAoAVABQADoAMAANAAoAVgBBAEwAOgAxAA0ACgA8AC8ATwBQAFQASQBPAE4AUwA+AA0ACgBOADoAOQANAAoAVABZAFAARQA6ADEAMgANAAoATgBNADoARQBtAGIAZQBkAGQAZQBkACAARQB4AGMAZQBsACAAUgBlAHAAbwByAHQADQAKAFMASQBNAEkARAA6ADEADQAKAFMARQBMAFMAOgAwAA0ACgBDAFUAUgBTAEUATAA6ADAADQAKAFMAVABBAFQAUwBFAEwAUwBJAFoARQA6ADEAOAA3AA0ACgA8AFMAUgBBAE4ARwBFAD4APABSAEcAXwBWAEEATAAxAD4AJwBSAGUAcwB1AGwAdABzACAAdABhAGIAbABlAHMAJwAhAEIAOQA6AE0AMQA1ADwALwBSAEcAXwBWAEEATAAxAD4ACgA8AFIARwBfAFYAQQBMADIAPgBOAGUAdAAgAGkAbgBjAG8AbQBlACAAbwB2AGUAcgAgAHQAaQBtAGUAPAAvAFIARwBfAFYAQQBMADIAPgAKADwAUgBHAF8AVgBBAEwAMwA+ADIAPAAvAFIARwBfAFYAQQBMADMAPgAKADwAUgBHAF8AVgBBAEwANAA+ADEAMwA8AC8AUgBHAF8AVgBBAEwANAA+AAoAPABSAEcAXwBWAEEATAA1AD4AOQA8AC8AUgBHAF8AVgBBAEwANQA+AAoAPABSAEcAXwBWAEEATAA2AD4AMQA1ADwALwBSAEcAXwBWAEEATAA2AD4ACgA8AC8AUwBSAEEATgBHAEUAPgAKADwAUwBJAE0AXwBPAFAAVABJAE8ATgBTAD4ADQAKAEMATgBUAF8AUwBJAE0ATwBCAEoAUwBFAEwAUwA6ADIADQAKAEkAUwBTAEUATAA6ADAADQAKAEMATABSADoAMQAyADAAOQAxADkAOAAxAA0ACgBJAFMAUwBFAEwAOgAxAA0ACgBDAEwAUgA6ADEAMgAwADkAMQA5ADgAMQANAAoAPAAvAFMASQBNAF8ATwBQAFQASQBPAE4AUwA+AA0ACgA8AE8AUABUAEkATwBOAFMAPgANAAoAQwBOAFQAOgAwAA0ACgA8AC8ATwBQAFQASQBPAE4AUwA+AA0ACgBOADoAMQAwAA0ACgBUAFkAUABFADoANgANAAoATgBNADoAUwBjAGEAdAB0AGUAcgAyAA0ACgBTAEkATQBJAEQAOgAwAA0ACgBTAEUATABTADoAMgANAAoAQwBVAFIAUwBFAEwAOgAxAA0ACgBUAFAAOgAwAA0ACgBSAEcAOgAwAA0ACgBOAE0AOgAnAFsAIwAjAFQASABJAFMAVwBCACMAIwBdAEMAYQBzAGgAZgBsAG8AdwAgAGEAbgBhAGwAeQBzAGkAcwAnACEAQwAkADMANQANAAoAQwBMAFIAOgAxADIAMAA5ADEAOQA4ADEADQAKAFQAUgBBAE4AUwBQADoANQ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xAA0ACgBSAEcAOgAwAA0ACgBOAE0AOgAnAFsAIwAjAFQASABJAFMAVwBCACMAIwBdAEMAYQBzAGgAZgBsAG8AdwAgAGEAbgBhAGwAeQBzAGkAcwAnACEAQwAkADMAMwANAAoAQwBMAFIAOgAxADIAMAA5ADEAOQA4ADEADQAKAFQAUgBBAE4AUwBQADoANQ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A8AFMASQBNAF8ATwBQAFQASQBPAE4AUwA+AA0ACgBDAE4AVABfAFMASQBNAE8AQgBKAFMARQBMAFMAOgAyAA0ACgBJAFMAUwBFAEwAOgAxAA0ACgBDAEwAUgA6ADEAMgAwADkAMQA5ADgAMQANAAoASQBTAFMARQBMADoAMAANAAoAQwBMAFIAOgAxADIAMAA5ADEAOQA4ADEADQAKADwALwBTAEkATQBfAE8AUABUAEkATwBOAFMAPgANAAoAPABPAFAAVABJAE8ATgBTAD4ADQAKAEMATgBUADoAMQAwADkADQAKAE4ATQA6AEMAaABhAHIAdABfAFQAaQB0AGwAZQANAAoAVABQADoAMgANAAoAVgBBAEwAOgANAAoATgBNADoAcwBsAGkAZABlAHIAcwANAAoAVABQADoAMAANAAoAVgBBAEwAOgAwAA0ACgBOAE0AOgBPAHYAZQByAGwAYQB5AFYAYQByAHMADQAKAFQAUAA6ADAADQAKAFYAQQBMADoAMwANAAoATgBNADoAVABhAHIAZwBlAHQAWAAxAA0ACgBUAFAAOgAxAA0ACgBWAEEATAA6AG4AYQBuAA0ACgBOAE0AOgBUAGEAcgBnAGUAdABQADEADQAKAFQAUAA6ADEADQAKAFYAQQBMADoAbgBhAG4ADQAKAE4ATQA6AFQAYQByAGcAZQB0AFgAMgANAAoAVABQADoAMQANAAoAVgBBAEwAOgBuAGEAbgANAAoATgBNADoAVABhAHIAZwBlAHQAUAAyAA0ACgBUAFAAOgAxAA0ACgBWAEEATAA6AG4AYQBuAA0ACgBOAE0AOgBDAGgAYQByAHQAXwBTAGgAbwB3AFQAaQB0AGwAZQANAAoAVABQADoAMAANAAoAVgBBAEwAOgAxAA0ACgBOAE0AOgBDAGgAYQByAHQAXwBUAGkAdABsAGUAQwBvAGwAbwByAA0ACgBUAFAAOgAwAA0ACgBWAEEATAA6ADAADQAKAE4ATQA6AEMAaABhAHIAdABfAFQAaQB0AGwAZQBGAG8AbgB0AA0ACgBUAFAAOgAyAA0ACgBWAEEATAA6ACMARgBPAE4AVAAjACMAIwAjADkAMgA6ADgAUA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GwAZQBnAGUAbgBkAA0ACgBUAFAAOgAwAA0ACgBWAEEATAA6ADAADQAKAE4ATQA6AEMAaABhAHIAdABfAEwAZQBnAGUAbgBkAEMAbwBsAG8AcgANAAoAVABQADoAMAANAAoAVgBBAEwAOgAwAA0ACgBOAE0AOgBDAGgAYQByAHQAXwBMAGUAZwBlAG4AZA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IASwBDAG8AbABvAHIADQAKAFQAUAA6ADAADQAKAFYAQQBMADoAMQA2ADcANwA3ADIAMQA1AA0ACgBOAE0AOgBDAGgAYQByAHQAXwBCAG8AeABDAG8AbABvAHIADQAKAFQAUAA6ADAADQAKAFYAQQBMADoAMQA2ADcANwA3ADIAMQA1AA0ACgBOAE0AOgBtAG8AZABlAA0ACgBUAFAAOgAwAA0ACgBWAEEATAA6ADAADQAKAE4ATQA6AHMAYwBhAHQAdABlAHIAXwBzAGMAbwBsAG8AcgANAAoAVABQADoAMAANAAoAVgBBAEwAOgAxADIAOQA3ADYAMQAyADgADQAKAE4ATQA6AG0AYQB4AF8AcAB0AHMADQAKAFQAUAA6ADAADQAKAFYAQQBMADoAMQAwADAAMAAwAA0ACgBOAE0AOgBiAFMAdwBhAHAAQQB4AGkAcwANAAoAVABQADoAMAANAAoAVgBBAEwAOgAxAA0ACgBOAE0AOgBNAGUAZABpAGEAbgANAAoAVABQADoAMAANAAoAVgBBAEwAOgAwAA0ACgBOAE0AOgBUAGEAcgBnAGUAdAANAAoAVABQADoAMAANAAoAVgBBAEwAOgAwAA0ACgBOAE0AOgBTAGgAbwB3AEoAUwANAAoAVABQADoAMAANAAoAVgBBAEwAOgAxAA0ACgBOAE0AOgBKAFMAXwBQAA0ACgBUAFAAOgAxAA0ACgBWAEEATAA6ADAALgA3ADAAMAAwADAAMAAwADAAMAAwAA0ACgBOAE0AOgBKAFMAXwBYAA0ACgBUAFAAOgAwAA0ACgBWAEEATAA6ADAADQAKAE4ATQA6AEoAUwBfAHkADQAKAFQAUAA6ADAADQAKAFYAQQBMADoAMAANAAoATgBNADoAWABfAEEAeABpAHMAXwBBAHUAdABvAHMAYwBhAGwAZQANAAoAVABQADoAMAANAAoAVgBBAEwAOgAxAA0ACgBOAE0AOgBYAF8AQQB4AGkAcwBfAE0AaQBuAA0ACgBUAFAAOgAxAA0ACgBWAEEATAA6AG4AYQBuAA0ACgBOAE0AOgBYAF8AQQB4AGkAcwBfAE0AYQB4AA0ACgBUAFAAOgAxAA0ACgBWAEEATAA6AG4AYQBuAA0ACgBOAE0AOgBYAF8AQQB4AGkAcwBfAFMAdABlAHAADQAKAFQAUAA6ADEADQAKAFYAQQBMADoAbgBhAG4ADQAKAE4ATQA6AFgAXwBBAHgAaQBzAF8AUwBjAGEAbABlAEYAYQBjAHQAbwByAA0ACgBUAFAAOgAxAA0ACgBWAEEATAA6AG4AYQBuAA0ACgBOAE0AOgBYAF8AQQB4AGkAcwBfAEYAbwByAG0AYQB0AA0ACgBUAFAAOgAwAA0ACgBWAEEATAA6AC0AMQANAAoATgBNADoAWABfAEEAeABpAHMAXwBDAHUAcwB0AG8AbQBGAG8AcgBtAGEAdAANAAoAVABQADoAMgANAAoAVgBBAEwAOgANAAoATgBNADoAWABfAEEAeABpAHMAXwBMAG8AZwBhAHIAaQB0AGgAbQBpAGMADQAKAFQAUAA6ADAADQAKAFYAQQBMADoAMAANAAoATgBNADoAWABfAEEAeABpAHMAXwBEAGUAYwBpAG0AYQBsAHMADQAKAFQAUAA6ADEADQAKAFYAQQBMADoAbgBhAG4ADQAKAE4ATQA6AFgAXwBBAHgAaQBzAF8ARABlAGMAaQBtAGEAbABzAEQAYQB0AGEADQAKAFQAUAA6ADEADQAKAFYAQQBMADoAbgBhAG4ADQAKAE4ATQA6AFgAXwBBAHgAaQBzAF8AUwBoAG8AdwBUAGkAdABsAGUADQAKAFQAUAA6ADAADQAKAFYAQQBMADoAMQANAAoATgBNADoAWABfAEEAeABpAHMAXwBUAGkAdABsAGUAQwBvAGwAbwByAA0ACgBUAFAAOgAwAA0ACgBWAEEATAA6ADAADQAKAE4ATQA6AFgAXwBBAHgAaQBzAF8AQwB1AHMAdABvAG0AVABpAHQAbABlAA0ACgBUAFAAOgAwAA0ACgBWAEEATAA6ADAADQAKAE4ATQA6AFgAXwBBAHgAaQBzAF8AVABpAHQAbABlAA0ACgBUAFAAOgAyAA0ACgBWAEEATAA6AA0ACgBOAE0AOgBYAF8AQQB4AGkAcwBfAFQAaQB0AGwAZQBGAG8AbgB0AA0ACgBUAFAAOgAyAA0ACgBWAEEATAA6ACMARgBPAE4AVAAjACMAIwAjADkAMgA6ADkAZg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gAXwBBAHgAaQBzAF8AUwBoAG8AdwBHAHIAaQBkAGwAaQBuAGUAcwANAAoAVABQADoAMAANAAoAVgBBAEwAOgAwAA0ACgBOAE0AOgBYAF8AQQB4AGkAcwBfAEcAcgBpAGQAbABpAG4AZQBDAG8AbABvAHIADQAKAFQAUAA6ADAADQAKAFYAQQBMADoAMQAwADAANwAwADEAOAA4AA0ACgBOAE0AOgBYAF8AQQB4AGkAcwBfAEcAcgBpAGQAbABpAG4AZQBzAFMAdAB5AGwAZQANAAoAVABQADoAMAANAAoAVgBBAEwAOgAwAA0ACgBOAE0AOgBYAF8AQQB4AGkAcwBfAEcAcgBpAGQAbABpAG4AZQBzAFcAZQBpAGcAaAB0AA0ACgBUAFAAOgAwAA0ACgBWAEEATAA6ADEADQAKAE4ATQA6AFgAXwBBAHgAaQBzAF8ASQBuAHQAZQByAGwAYQBjAGUADQAKAFQAUAA6ADAADQAKAFYAQQBMADoAMAANAAoATgBNADoAWABfAEEAeABpAHMAXwBJAG4AdABlAHIAbABhAGMAZQBDAG8AbABvAHIADQAKAFQAUAA6ADAADQAKAFYAQQBMADoAMQA0ADgANwAyADUANgAxAA0ACgBOAE0AOgBYAF8AQQB4AGkAcwBfAFQAaQBjAGsATQBhAHIAawANAAoAVABQADoAMAANAAoAVgBBAEwAOgAxAA0ACgBOAE0AOgBYAF8AQQB4AGkAcwBfAEwAYQBiAGUAbABzAFMAdABhAGcAZwBlAHIAZQBkAA0ACgBUAFAAOgAwAA0ACgBWAEEATAA6ADAADQAKAE4ATQA6AFgAXwBBAHgAaQBzAF8ATABhAGIAZQBsAHMAQQBuAGcAbABlAA0ACgBUAFAAOgAxAA0ACgBWAEEATAA6AG4AYQBuAA0ACgBOAE0AOgBYAF8AQQB4AGkAcwBfAEwAYQBiAGUAbABzAEMAbwBsAG8AcgANAAoAVABQADoAMAANAAoAVgBBAEwAOgAwAA0ACgBOAE0AOgBYAF8AQQB4AGkAcwBfAEwAYQBiAGUAbABz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QBfAEEAeABpAHMAXwBBAHUAdABvAHMAYwBhAGwAZQANAAoAVABQADoAMAANAAoAVgBBAEwAOgAxAA0ACgBOAE0AOgBZAF8AQQB4AGkAcwBfAE0AaQBuAA0ACgBUAFAAOgAxAA0ACgBWAEEATAA6AG4AYQBuAA0ACgBOAE0AOgBZAF8AQQB4AGkAcwBfAE0AYQB4AA0ACgBUAFAAOgAxAA0ACgBWAEEATAA6AG4AYQBuAA0ACgBOAE0AOgBZAF8AQQB4AGkAcwBfAFMAdABlAHAADQAKAFQAUAA6ADEADQAKAFYAQQBMADoAbgBhAG4ADQAKAE4ATQA6AFkAXwBBAHgAaQBzAF8AUwBjAGEAbABlAEYAYQBjAHQAbwByAA0ACgBUAFAAOgAxAA0ACgBWAEEATAA6AG4AYQBuAA0ACgBOAE0AOgBZAF8AQQB4AGkAcwBfAEYAbwByAG0AYQB0AA0ACgBUAFAAOgAwAA0ACgBWAEEATAA6AC0AMQANAAoATgBNADoAWQBfAEEAeABpAHMAXwBDAHUAcwB0AG8AbQBGAG8AcgBtAGEAdAANAAoAVABQADoAMgANAAoAVgBBAEwAOgANAAoATgBNADoAWQBfAEEAeABpAHMAXwBMAG8AZwBhAHIAaQB0AGgAbQBpAGMADQAKAFQAUAA6ADAADQAKAFYAQQBMADoAMAANAAoATgBNADoAWQBfAEEAeABpAHMAXwBEAGUAYwBpAG0AYQBsAHMADQAKAFQAUAA6ADEADQAKAFYAQQBMADoAbgBhAG4ADQAKAE4ATQA6AFkAXwBBAHgAaQBzAF8ARABlAGMAaQBtAGEAbABzAEQAYQB0AGEADQAKAFQAUAA6ADEADQAKAFYAQQBMADoAbgBhAG4ADQAKAE4ATQA6AFkAXwBBAHgAaQBzAF8AUwBoAG8AdwBUAGkAdABsAGUADQAKAFQAUAA6ADAADQAKAFYAQQBMADoAMQANAAoATgBNADoAWQBfAEEAeABpAHMAXwBUAGkAdABsAGUAQwBvAGwAbwByAA0ACgBUAFAAOgAwAA0ACgBWAEEATAA6ADAADQAKAE4ATQA6AFkAXwBBAHgAaQBzAF8AQwB1AHMAdABvAG0AVABpAHQAbABlAA0ACgBUAFAAOgAwAA0ACgBWAEEATAA6ADAADQAKAE4ATQA6AFkAXwBBAHgAaQBzAF8AVABpAHQAbABlAA0ACgBUAFAAOgAyAA0ACgBWAEEATAA6AA0ACgBOAE0AOgBZAF8AQQB4AGkAcwBfAFQAaQB0AGwAZQBGAG8AbgB0AA0ACgBUAFAAOgAyAA0ACgBWAEEATAA6ACMARgBPAE4AVAAjACMAIwAjADkAMgA6ADkAZg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UwBoAG8AdwBHAHIAaQBkAGwAaQBuAGUAcwANAAoAVABQADoAMAANAAoAVgBBAEwAOgAwAA0ACgBOAE0AOgBZAF8AQQB4AGkAcwBfAEcAcgBpAGQAbABpAG4AZQBDAG8AbABvAHIADQAKAFQAUAA6ADAADQAKAFYAQQBMADoAMQAwADAANwAwADEAOAA4AA0ACgBOAE0AOgBZAF8AQQB4AGkAcwBfAEcAcgBpAGQAbABpAG4AZQBzAFMAdAB5AGwAZQANAAoAVABQADoAMAANAAoAVgBBAEwAOgAwAA0ACgBOAE0AOgBZAF8AQQB4AGkAcwBfAEcAcgBpAGQAbABpAG4AZQBzAFcAZQBpAGcAaAB0AA0ACgBUAFAAOgAwAA0ACgBWAEEATAA6ADEADQAKAE4ATQA6AFkAXwBBAHgAaQBzAF8ASQBuAHQAZQByAGwAYQBjAGUADQAKAFQAUAA6ADAADQAKAFYAQQBMADoAMAANAAoATgBNADoAWQBfAEEAeABpAHMAXwBJAG4AdABlAHIAbABhAGMAZQBDAG8AbABvAHIADQAKAFQAUAA6ADAADQAKAFYAQQBMADoAMQA0ADgANwAyADUANgAxAA0ACgBOAE0AOgBZAF8AQQB4AGkAcwBfAFQAaQBjAGsATQBhAHIAawANAAoAVABQADoAMAANAAoAVgBBAEwAOgAxAA0ACgBOAE0AOgBZAF8AQQB4AGkAcwBfAEwAYQBiAGUAbABzAFMAdABhAGcAZwBlAHIAZQBkAA0ACgBUAFAAOgAwAA0ACgBWAEEATAA6ADAADQAKAE4ATQA6AFkAXwBBAHgAaQBzAF8ATABhAGIAZQBsAHMAQQBuAGcAbABlAA0ACgBUAFAAOgAxAA0ACgBWAEEATAA6AG4AYQBuAA0ACgBOAE0AOgBZAF8AQQB4AGkAcwBfAEwAYQBiAGUAbABzAEMAbwBsAG8AcgANAAoAVABQADoAMAANAAoAVgBBAEwAOgAwAA0ACgBOAE0AOgBZAF8AQQB4AGkAcwBfAEwAYQBiAGUAbABz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UwBDAFQAUwBsAGkAZABlAHIAcwBfAFgAXwBEAGUAYwBpAG0AYQBsAHMADQAKAFQAUAA6ADEADQAKAFYAQQBMADoAbgBhAG4ADQAKAE4ATQA6AFMAQwBUAFMAbABpAGQAZQByAHMAXwBQAF8ARABlAGMAaQBtAGEAbABzAA0ACgBUAFAAOgAxAA0ACgBWAEEATAA6AG4AYQBuAA0ACgBOAE0AOgBTAEMAVABTAGwAaQBkAGUAcgBfAFAAbwBzADEADQAKAFQAUAA6ADEADQAKAFYAQQBMADoAOQA1ADMAMAAzADYANAAuADEAOAA1ADMAMAAwADAAMAAwADAADQAKAE4ATQA6AFMAQwBUAFMAbABpAGQAZQByAF8AUABvAHMAUAAxAA0ACgBUAFAAOgAxAA0ACgBWAEEATAA6ADAALgAzADMAMwAzADMAMwAzADMAMwAzAA0ACgBOAE0AOgBTAEMAVABTAGwAaQBkAGUAcgBfAEYAaQB4AGUAZABfAFgAMQANAAoAVABQADoAMQANAAoAVgBBAEwAOgA5ADUAMwAwADMANgA0AC4AMQA4ADUAMwAwADAAMAAwADAAMAANAAoATgBNADoAUwBDAFQAUwBsAGkAZABlAHIAXwBGAGkAeABlAGQAXwBQADEADQAKAFQAUAA6ADEADQAKAFYAQQBMADoAMAAuADMAMwAzADMAMwAzADMAMwAzADMADQAKAE4ATQA6AFMAQwBUAFMAbABpAGQAZQByAF8AQwBvAGwAbwByADEADQAKAFQAUAA6ADAADQAKAFYAQQBMADoAMwA2ADgAMwA1ADMANwANAAoATgBNADoAUwBDAFQAUwBsAGkAZABlAHIAXwBQAG8AcwAyAA0ACgBUAFAAOgAxAA0ACgBWAEEATAA6ADkAOAA1ADUANQA2ADMALgA2ADMANQA1ADAAMAAwADAAMAA4AA0ACgBOAE0AOgBTAEMAVABTAGwAaQBkAGUAcgBfAFAAbwBzAFAAMgANAAoAVABQADoAMQANAAoAVgBBAEwAOgAwAC4ANgA2ADYANgA2ADYANgA2ADYANgANAAoATgBNADoAUwBDAFQAUwBsAGkAZABlAHIAXwBGAGkAeABlAGQAXwBYADIADQAKAFQAUAA6ADEADQAKAFYAQQBMADoAOQA4ADUANQA1ADYAMwAuADYAMwA1ADUAMAAwADAAMAAwADgADQAKAE4ATQA6AFMAQwBUAFMAbABpAGQAZQByAF8ARgBpAHgAZQBkAF8AUAAyAA0ACgBUAFAAOgAxAA0ACgBWAEEATAA6ADAALgA2ADYANgA2ADYANgA2ADYANgA2AA0ACgBOAE0AOgBTAEMAVABTAGwAaQBkAGUAcgBfAEMAbwBsAG8AcgAyAA0ACgBUAFAAOgAwAA0ACgBWAEEATAA6ADEAMgAwADkAMQA5ADgAMQANAAoATgBNADoAUwBDAFQAUwBsAGkAZABlAHIAXwBQAG8AcwAzAA0ACgBUAFAAOgAxAA0ACgBWAEEATAA6ADIAOQAzAC4AOQA0ADIANAAwADAAMAAwADAAMAANAAoATgBNADoAUwBDAFQAUwBsAGkAZABlAHIAXwBQAG8AcwBQADMADQAKAFQAUAA6ADEADQAKAFYAQQBMADoAMAAuADMAMwAzADMAMwAzADMAMwAzADMADQAKAE4ATQA6AFMAQwBUAFMAbABpAGQAZQByAF8ARgBpAHgAZQBkAF8AWAAzAA0ACgBUAFAAOgAxAA0ACgBWAEEATAA6ADIAOQAzAC4AOQA0ADIANAAwADAAMAAwADAAMAANAAoATgBNADoAUwBDAFQAUwBsAGkAZABlAHIAXwBGAGkAeABlAGQAXwBQADMADQAKAFQAUAA6ADEADQAKAFYAQQBMADoAMAAuADMAMwAzADMAMwAzADMAMwAzADMADQAKAE4ATQA6AFMAQwBUAFMAbABpAGQAZQByAF8AQwBvAGwAbwByADMADQAKAFQAUAA6ADAADQAKAFYAQQBMADoAMwA2ADgAMwA1ADMANwANAAoATgBNADoAUwBDAFQAUwBsAGkAZABlAHIAXwBQAG8AcwA0AA0ACgBUAFAAOgAxAA0ACgBWAEEATAA6ADMAMAA2AC4ANgAxADEAMwAwADAAMAAwADAAMAANAAoATgBNADoAUwBDAFQAUwBsAGkAZABlAHIAXwBQAG8AcwBQADQADQAKAFQAUAA6ADEADQAKAFYAQQBMADoAMAAuADYANgA2ADYANgA2ADYANgA2ADYADQAKAE4ATQA6AFMAQwBUAFMAbABpAGQAZQByAF8ARgBpAHgAZQBkAF8AWAA0AA0ACgBUAFAAOgAxAA0ACgBWAEEATAA6ADMAMAA2AC4ANgAxADEAMwAwADAAMAAwADAAMAANAAoATgBNADoAUwBDAFQAUwBsAGkAZABlAHIAXwBGAGkAeABlAGQAXwBQADQADQAKAFQAUAA6ADEADQAKAFYAQQBMADoAMAAuADYANgA2ADYANgA2ADYANgA2ADYADQAKAE4ATQA6AFMAQwBUAFMAbABpAGQAZQByAF8AQwBvAGwAbwByADQADQAKAFQAUAA6ADAADQAKAFYAQQBMADoAMQAyADAAOQAxADkAOAAxAA0ACgBOAE0AOgBTAEMAVABfAEQAYQB0AGEAMAANAAoAVABQADoAMAANAAoAVgBBAEwAOgAyADAAMAA4AA0ACgBOAE0AOgBTAEMAVABfAEQAYQB0AGEAMQANAAoAVABQADoAMAANAAoAVgBBAEwAOgA1ADcAMAA5ADYADQAKAE4ATQA6AFMAQwBUAFMAbABpAGQAZQByAF8ATABhAGIAZQBsAFQAeQBwAGUADQAKAFQAUAA6ADAADQAKAFYAQQBMADoAMQANAAoATgBNADoAUwBDAFQAUwBsAGkAZABlAHIAXwBGAG8AbgB0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FMAQwBUAFMAbABpAGQAZQByAF8AUwBoAGEAZABpAG4AZwBUAHkAcABlAA0ACgBUAFAAOgAwAA0ACgBWAEEATAA6ADAADQAKAE4ATQA6AFMAQwBUAFMAbABpAGQAZQByAF8AUwBoAGEAZABpAG4AZwBQAGEAdAB0AGUAcgBuAA0ACgBUAFAAOgAwAA0ACgBWAEEATAA6AC0AMQANAAoATgBNADoAUwBDAFQAQQByAGUAYQBMAGEAYgBlAGwAXwBDAG8AbABvAHIADQAKAFQAUAA6ADAADQAKAFYAQQBMADoAMAANAAoATgBNADoAUwBDAFQAQQByAGUAYQBMAGEAYgBlAGwAXwBGAG8AbgB0AA0ACgBUAFAAOgAyAA0ACgBWAEEATAA6ACMARgBPAE4AVAAjACMAIwAjADkAMgA6ADgAUAAvAC8ALwB3AEEAQQBBAEEAQQBBAEEAQQBBAEEAQQBBAEEAQQBBAEoAQQBCAEEAQQBBAEEAQQBBAEQATQBBAHcASQBCAEkAbABNAEEAZQBRAEIAegBBAEgAUQBBAFoAUQBCAHQAQQBBAEEAQQBBAEEAQQBBAEEAQQBBAEEAQQBBAEEAQQBBAEEAQQBBAEEAQQBBAEEAQQBBAEEAQQBBAEEAQQBBAEEAQQBBAEEAQQBBAEEAQQBBAEEAQQBBAEEAQQBBAEEAQQBBAEEAQQBBAEEAQQBBAEEAQQBBAEEAQQBBAEEAQQBBAEEAQQBBAEEAQQBBAD0ADQAKAE4ATQA6AFMAaABvAHcASgBvAGkAbgB0AFMAdQBjAGMAZQBzAHMADQAKAFQAUAA6ADAADQAKAFYAQQBMADoAMQANAAoATgBNADoASgBvAGkAbgB0AFMAdQBjAGMAZQBzAHMAUAANAAoAVABQADoAMQANAAoAVgBBAEwAOgAwAC4ANwAwADAAMAAwADAAMAAwADAAMAANAAoAPAAvAE8AUABUAEkATwBOAFMAPgANAAoATgA6ADEAMQANAAoAVABZAFAARQA6ADIADQAKAE4ATQA6AEgAaQBzAHQAbwBnAHIAYQBtADIADQAKAFMASQBNAEkARAA6ADEADQAKAFMARQBMAFMAOgAyAA0ACgBDAFUAUgBTAEUATAA6ADEADQAKAFQAUAA6ADAADQAKAFIARwA6ADAADQAKAE4ATQA6ACcAWwAjACMAVABIAEkAUwBXAEIAIwAjAF0AQwBhAHMAaABmAGwAbwB3ACAAYQBuAGEAbAB5AHMAaQBzACcAIQBDACQAMwA1AA0ACgBDAEwAUgA6ADYANQA4ADEAMgAzADEADQAKAFQAUgBBAE4AUwBQADoANQAwAA0ACgBTAEkATQA6ADAADQAKADwAUwBFAEwAXwBPAFAAVABJAE8ATgBTAD4ADQAKAEMATgBUADoANAANAAoATgBNADoAMwANAAoAVABQADoAMQANAAoAVgBBAEwAOgAwAC4AMQAwADAAMAAwADAAMAAwADAAMAANAAoATgBNADoANAANAAoAVABQADoAMQANAAoAVgBBAEwAOgAwAC4AOQAwADAAMAAwADAAMAAwADAAMAANAAoATgBNADoANQANAAoAVABQADoAMgANAAoAVgBBAEwAOgANAAoATgBNADoANwANAAoAVABQADoAMAANAAoAVgBBAEwAOgAwAA0ACgA8AC8AUwBFAEwAXwBPAFAAVABJAE8ATgBTAD4ADQAKAFQAUAA6ADAADQAKAFIARwA6ADAADQAKAE4ATQA6ACcAWwAjACMAVABIAEkAUwBXAEIAIwAjAF0AQwBhAHMAaABmAGwAbwB3ACAAYQBuAGEAbAB5AHMAaQBzACcAIQBDACQAMwA1AA0ACgBDAEwAUgA6ADEAMgAxADAANQA2ADAANgANAAoAVABSAEEATgBTAFAAOgA1ADAADQAKAFMASQBNADoAMQANAAoAPABTAEUATABfAE8AUABUAEkATwBOAFMAPgANAAoAQwBOAFQAOgA0AA0ACgBOAE0AOgAzAA0ACgBUAFAAOgAxAA0ACgBWAEEATAA6ADAALgAxADAAMAAwADAAMAAwADAAMAAwAA0ACgBOAE0AOgA0AA0ACgBUAFAAOgAxAA0ACgBWAEEATAA6ADAALgA5ADAAMAAwADAAMAAwADAAMAAwAA0ACgBOAE0AOgA1AA0ACgBUAFAAOgAyAA0ACgBWAEEATAA6AA0ACgBOAE0AOgA3AA0ACgBUAFAAOgAwAA0ACgBWAEEATAA6ADAADQAKADwALwBTAEUATABfAE8AUABUAEkATwBOAFMAPgANAAoAPABPAFAAVABJAE8ATgBTAD4ADQAKAEMATgBUADoAMQAzADEADQAKAE4ATQA6AEMAaABhAHIAdABfAFQAaQB0AGwAZQANAAoAVABQADoAMgANAAoAVgBBAEwAOgANAAoATgBNADoAcwBsAGkAZABlAHIAcwANAAoAVABQADoAMAANAAoAVgBBAEwAOgAxAA0ACgBOAE0AOgBzAGwAaQBkAGUAcgBzAF8AYwB1AG0AdQBsAA0ACgBUAFAAOgAwAA0ACgBWAEEATAA6ADAADQAKAE4ATQA6AGwAZQBnAGUAbgBkAA0ACgBUAFAAOgAwAA0ACgBWAEEATAA6ADAADQAKAE4ATQA6AE4AQgBhAHIAcwANAAoAVABQADoAMAANAAoAVgBBAEwAOgAtADEADQAKAE4ATQA6AEwAaQBuAGUAcwANAAoAVABQADoAMAANAAoAVgBBAEwAOgAwAA0ACgBOAE0AOgBZAEwAYQBiAGUAbAANAAoAVABQADoAMgANAAoAVgBBAEwAOgANAAoATgBNADoATwB2AGUAcgBsAGEAeQBWAGEAcgBzAA0ACgBUAFAAOgAwAA0ACgBWAEEATAA6ADMADQAKAE4ATQA6AEMAaABhAHIAdABfAFMAaABvAHcAVABpAHQAbABlAA0ACgBUAFAAOgAwAA0ACgBWAEEATAA6ADEADQAKAE4ATQA6AEMAaABhAHIAdABfAFQAaQB0AGwAZQBDAG8AbABvAHIADQAKAFQAUAA6ADAADQAKAFYAQQBMADoAMAANAAoATgBNADoAQwBoAGEAcgB0AF8AVABpAHQAbABlAEYAbwBuAHQADQAKAFQAUAA6ADIADQAKAFYAQQBMADoAIwBGAE8ATgBUACMAIwAjACMAOQAyADoAOABQ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QwBoAGEAcgB0AF8ATABlAGcAZQBuAGQAQwBvAGwAbwByAA0ACgBUAFAAOgAwAA0ACgBWAEEATAA6ADAADQAKAE4ATQA6AEMAaABhAHIAdABfAEwAZQBnAGUAbgBkAEYAbwBuAHQADQAKAFQAUAA6ADIADQAKAFYAQQBMADoAIwBGAE8ATgBUACMAIwAjACMAOQAyADoAOQBmAC8ALwAvAHcAQQBBAEEAQQBBAEEAQQBBAEEAQQBBAEEAQQBBAEEASgBBAEIAQQBBAEEAQQBBAEEAQQBBAEEAdwBJAEIASQBrAEUAQQBjAGcAQgBwAEEARwBFAEEAYgBBAEEAQQBBAEEAQQBBAEEAQQBBAEEAQQBBAEEAQQBBAEEAQQBBAEEAQQBBAEEAQQBBAEEA</t>
  </si>
  <si>
    <t>QQBBAEEAQQBBAEEAQQBBAEEAQQBBAEEAQQBBAEEAQQBBAEEAQQBBAEEAQQBBAEEAQQBBAEEAQQBBAEEAQQBBAEEAQQBBAEEAQQBBAEEAQQBBAEEAQQBBAEEAQQBBAEEAPQANAAoATgBNADoAQwBoAGEAcgB0AF8AQgBLAEMAbwBsAG8AcgANAAoAVABQADoAMAANAAoAVgBBAEwAOgAxADYANwA3ADcAMgAxADUADQAKAE4ATQA6AEMAaABhAHIAdABfAEIAbwB4AEMAbwBsAG8AcgANAAoAVABQADoAMAANAAoAVgBBAEwAOgAxADYANwA3ADcAMgAxADUADQAKAE4ATQA6AFgAXwBBAHgAaQBzAF8AQQB1AHQAbwBzAGMAYQBsAGUADQAKAFQAUAA6ADAADQAKAFYAQQBMADoAMQANAAoATgBNADoAWABfAEEAeABpAHMAXwBNAGkAbgANAAoAVABQADoAMQANAAoAVgBBAEwAOgBuAGEAbgANAAoATgBNADoAWABfAEEAeABpAHMAXwBNAGEAeAANAAoAVABQADoAMQANAAoAVgBBAEwAOgBuAGEAbgANAAoATgBNADoAWABfAEEAeABpAHMAXwBTAHQAZQBwAA0ACgBUAFAAOgAxAA0ACgBWAEEATAA6AG4AYQBuAA0ACgBOAE0AOgBYAF8AQQB4AGkAcwBfAFMAYwBhAGwAZQBGAGEAYwB0AG8AcgANAAoAVABQADoAMQANAAoAVgBBAEwAOgBuAGEAbgANAAoATgBNADoAWABfAEEAeABpAHMAXwBGAG8AcgBtAGEAdAANAAoAVABQADoAMAANAAoAVgBBAEwAOgAtADEADQAKAE4ATQA6AFgAXwBBAHgAaQBzAF8AQwB1AHMAdABvAG0ARgBvAHIAbQBhAHQADQAKAFQAUAA6ADIADQAKAFYAQQBMADoADQAKAE4ATQA6AFgAXwBBAHgAaQBzAF8ATABvAGcAYQByAGkAdABoAG0AaQBjAA0ACgBUAFAAOgAwAA0ACgBWAEEATAA6ADAADQAKAE4ATQA6AFgAXwBBAHgAaQBzAF8ARABlAGMAaQBtAGEAbABzAA0ACgBUAFAAOgAxAA0ACgBWAEEATAA6AG4AYQBuAA0ACgBOAE0AOgBYAF8AQQB4AGkAcwBfAEQAZQBjAGkAbQBhAGwAcwBEAGEAdABhAA0ACgBUAFAAOgAxAA0ACgBWAEEATAA6AG4AYQBuAA0ACgBOAE0AOgBYAF8AQQB4AGkAcwBfAFMAaABvAHcAVABpAHQAbABlAA0ACgBUAFAAOgAwAA0ACgBWAEEATAA6ADEADQAKAE4ATQA6AFgAXwBBAHgAaQBzAF8AVABpAHQAbABlAEMAbwBsAG8AcgANAAoAVABQADoAMAANAAoAVgBBAEwAOgAwAA0ACgBOAE0AOgBYAF8AQQB4AGkAcwBfAEMAdQBzAHQAbwBtAFQAaQB0AGwAZQANAAoAVABQADoAMAANAAoAVgBBAEwAOgAwAA0ACgBOAE0AOgBYAF8AQQB4AGkAcwBfAFQAaQB0AGwAZQANAAoAVABQADoAMgANAAoAVgBBAEwAOgANAAoATgBNADoAWA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YAF8AQQB4AGkAcwBfAFMAaABvAHcARwByAGkAZABsAGkAbgBlAHMADQAKAFQAUAA6ADAADQAKAFYAQQBMADoAMAANAAoATgBNADoAWABfAEEAeABpAHMAXwBHAHIAaQBkAGwAaQBuAGUAQwBvAGwAbwByAA0ACgBUAFAAOgAwAA0ACgBWAEEATAA6ADEAMAAwADcAMAAxADgAOAANAAoATgBNADoAWABfAEEAeABpAHMAXwBHAHIAaQBkAGwAaQBuAGUAcwBTAHQAeQBsAGUADQAKAFQAUAA6ADAADQAKAFYAQQBMADoAMAANAAoATgBNADoAWABfAEEAeABpAHMAXwBHAHIAaQBkAGwAaQBuAGUAcwBXAGUAaQBnAGgAdAANAAoAVABQADoAMAANAAoAVgBBAEwAOgAxAA0ACgBOAE0AOgBYAF8AQQB4AGkAcwBfAEkAbgB0AGUAcgBsAGEAYwBlAA0ACgBUAFAAOgAwAA0ACgBWAEEATAA6ADAADQAKAE4ATQA6AFgAXwBBAHgAaQBzAF8ASQBuAHQAZQByAGwAYQBjAGUAQwBvAGwAbwByAA0ACgBUAFAAOgAwAA0ACgBWAEEATAA6ADEANAA4ADcAMgA1ADYAMQANAAoATgBNADoAWABfAEEAeABpAHMAXwBUAGkAYwBrAE0AYQByAGsADQAKAFQAUAA6ADAADQAKAFYAQQBMADoAMQANAAoATgBNADoAWABfAEEAeABpAHMAXwBMAGEAYgBlAGwAcwBTAHQAYQBnAGcAZQByAGUAZAANAAoAVABQADoAMAANAAoAVgBBAEwAOgAwAA0ACgBOAE0AOgBYAF8AQQB4AGkAcwBfAEwAYQBiAGUAbABzAEEAbgBnAGwAZQANAAoAVABQADoAMQANAAoAVgBBAEwAOgBuAGEAbgANAAoATgBNADoAWABfAEEAeABpAHMAXwBMAGEAYgBlAGwAcwBDAG8AbABvAHIADQAKAFQAUAA6ADAADQAKAFYAQQBMADoAMAANAAoATgBNADoAWA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QQB1AHQAbwBzAGMAYQBsAGUADQAKAFQAUAA6ADAADQAKAFYAQQBMADoAMQANAAoATgBNADoAWQBfAEEAeABpAHMAXwBNAGkAbgANAAoAVABQADoAMQANAAoAVgBBAEwAOgBuAGEAbgANAAoATgBNADoAWQBfAEEAeABpAHMAXwBNAGEAeAANAAoAVABQADoAMQANAAoAVgBBAEwAOgBuAGEAbgANAAoATgBNADoAWQBfAEEAeABpAHMAXwBTAHQAZQBwAA0ACgBUAFAAOgAxAA0ACgBWAEEATAA6AG4AYQBuAA0ACgBOAE0AOgBZAF8AQQB4AGkAcwBfAFMAYwBhAGwAZQBGAGEAYwB0AG8AcgANAAoAVABQADoAMQANAAoAVgBBAEwAOgBuAGEAbgANAAoATgBNADoAWQBfAEEAeABpAHMAXwBGAG8AcgBtAGEAdAANAAoAVABQADoAMAANAAoAVgBBAEwAOgAxAA0ACgBOAE0AOgBZAF8AQQB4AGkAcwBfAEMAdQBzAHQAbwBtAEYAbwByAG0AYQB0AA0ACgBUAFAAOgAyAA0ACgBWAEEATAA6AA0ACgBOAE0AOgBZAF8AQQB4AGkAcwBfAEwAbwBnAGEAcgBpAHQAaABtAGkAYwANAAoAVABQADoAMAANAAoAVgBBAEwAOgAwAA0ACgBOAE0AOgBZAF8AQQB4AGkAcwBfAEQAZQBjAGkAbQBhAGwAcwANAAoAVABQADoAMQANAAoAVgBBAEwAOgBuAGEAbgANAAoATgBNADoAWQBfAEEAeABpAHMAXwBEAGUAYwBpAG0AYQBsAHMARABhAHQAYQANAAoAVABQADoAMQANAAoAVgBBAEwAOgBuAGEAbgANAAoATgBNADoAWQBfAEEAeABpAHMAXwBTAGgAbwB3AFQAaQB0AGwAZQANAAoAVABQADoAMAANAAoAVgBBAEwAOgAxAA0ACgBOAE0AOgBZAF8AQQB4AGkAcwBfAFQAaQB0AGwAZQBDAG8AbABvAHIADQAKAFQAUAA6ADAADQAKAFYAQQBMADoAMAANAAoATgBNADoAWQBfAEEAeABpAHMAXwBDAHUAcwB0AG8AbQBUAGkAdABsAGUADQAKAFQAUAA6ADAADQAKAFYAQQBMADoAMAANAAoATgBNADoAWQBfAEEAeABpAHMAXwBUAGkAdABsAGUADQAKAFQAUAA6ADIADQAKAFYAQQBMADoADQAKAE4ATQA6AFk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QBfAEEAeABpAHMAXwBTAGgAbwB3AEcAcgBpAGQAbABpAG4AZQBzAA0ACgBUAFAAOgAwAA0ACgBWAEEATAA6ADAADQAKAE4ATQA6AFkAXwBBAHgAaQBzAF8ARwByAGkAZABsAGkAbgBlAEMAbwBsAG8AcgANAAoAVABQADoAMAANAAoAVgBBAEwAOgAxADAAMAA3ADAAMQA4ADgADQAKAE4ATQA6AFkAXwBBAHgAaQBzAF8ARwByAGkAZABsAGkAbgBlAHMAUwB0AHkAbABlAA0ACgBUAFAAOgAwAA0ACgBWAEEATAA6ADAADQAKAE4ATQA6AFkAXwBBAHgAaQBzAF8ARwByAGkAZABsAGkAbgBlAHMAVwBlAGkAZwBoAHQADQAKAFQAUAA6ADAADQAKAFYAQQBMADoAMQANAAoATgBNADoAWQBfAEEAeABpAHMAXwBJAG4AdABlAHIAbABhAGMAZQANAAoAVABQADoAMAANAAoAVgBBAEwAOgAwAA0ACgBOAE0AOgBZAF8AQQB4AGkAcwBfAEkAbgB0AGUAcgBsAGEAYwBlAEMAbwBsAG8AcgANAAoAVABQADoAMAANAAoAVgBBAEwAOgAxADQAOAA3ADIANQA2ADEADQAKAE4ATQA6AFkAXwBBAHgAaQBzAF8AVABpAGMAawBNAGEAcgBrAA0ACgBUAFAAOgAwAA0ACgBWAEEATAA6ADEADQAKAE4ATQA6AFkAXwBBAHgAaQBzAF8ATABhAGIAZQBsAHMAUwB0AGEAZwBnAGUAcgBlAGQADQAKAFQAUAA6ADAADQAKAFYAQQBMADoAMAANAAoATgBNADoAWQBfAEEAeABpAHMAXwBMAGEAYgBlAGwAcwBBAG4AZwBsAGUADQAKAFQAUAA6ADEADQAKAFYAQQBMADoAbgBhAG4ADQAKAE4ATQA6AFkAXwBBAHgAaQBzAF8ATABhAGIAZQBsAHMAQwBvAGwAbwByAA0ACgBUAFAAOgAwAA0ACgBWAEEATAA6ADAADQAKAE4ATQA6AFk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IAFMAUwBsAGkAZABlAHIAXwBUAHkAcABlADEADQAKAFQAUAA6ADAADQAKAFYAQQBMADoAMQANAAoATgBNADoASABTAFMAbABpAGQAZQByAF8AVAB5AHAAZQAyAA0ACgBUAFAAOgAwAA0ACgBWAEEATAA6ADEADQAKAE4ATQA6AEgAUwBTAGwAaQBkAGUAcgBfAFAAMQANAAoAVABQADoAMQANAAoAVgBBAEwAOgAwAC4AMAA1ADAAMAAwADAAMAAwADAAMAANAAoATgBNADoASABTAFMAbABpAGQAZQByAF8AUAAyAA0ACgBUAFAAOgAxAA0ACgBWAEEATAA6ADAALgA5ADUAMAAwADAAMAAwADAAMAAwAA0ACgBOAE0AOgBIAFMAUwBsAGkAZABlAHIAXwBYADEADQAKAFQAUAA6ADEADQAKAFYAQQBMADoAMwA0ADgALgAyADkANQAyADAAMAAwADAAMAAwAA0ACgBOAE0AOgBIAFMAUwBsAGkAZABlAHIAXwBYADIADQAKAFQAUAA6ADEADQAKAFYAQQBMADoANAAwADEALgA1ADUAMwA4ADAAMAAwADAAMAAwAA0ACgBOAE0AOgBIAFMAUwBsAGkAZABlAHIAXwBMAGEAYgBlAGwAVAB5AHAAZQANAAoAVABQADoAMAANAAoAVgBBAEwAOgAyAA0ACgBOAE0AOgBIAFMAUwBsAGkAZABlAHIAXwBGAG8AbgB0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TAGwAaQBkAGUAcgBfAEMAbwBsAG8AcgAxAA0ACgBUAFAAOgAwAA0ACgBWAEEATAA6ADMANgA4ADMANQAzADcADQAKAE4ATQA6AEgAUwBTAGwAaQBkAGUAcgBfAEMAbwBsAG8AcgAyAA0ACgBUAFAAOgAwAA0ACgBWAEEATAA6ADEAMgAwADkAMQA5ADgAMQANAAoATgBNADoASABTAFMAbABpAGQAZQByAF8AUwBoAGEAZABpAG4AZwBUAHkAcABlAA0ACgBUAFAAOgAwAA0ACgBWAEEATAA6ADAADQAKAE4ATQA6AEgAUwBTAGwAaQBkAGUAcgBfAFMAaABhAGQAaQBuAGcAUABhAHQAdABlAHIAbgANAAoAVABQADoAMAANAAoAVgBBAEwAOgAtADEADQAKAE4ATQA6AEgAUwBIAGUAYQBkAGUAcgBTAGUAYwB0AF8AQwBvAGwAbwByAE8AdQB0AA0ACgBUAFAAOgAwAA0ACgBWAEEATAA6ADEANgA3ADEAMQA2ADgAMAANAAoATgBNADoASABTAEgAZQBhAGQAZQByAFMAZQBjAHQAXwBDAG8AbABvAHIASQBuAA0ACgBUAFAAOgAwAA0ACgBWAEEATAA6ADIANQA1AA0ACgBOAE0AOgBIAFMASABlAGEAZABlAHIAUwBlAGMAdABfAEMAbwBsAG8AcgBUAGUAeAB0AA0ACgBUAFAAOgAwAA0ACgBWAEEATAA6ADEANgA3ADcANwAyADEANQANAAoATgBNADoASABTAEgAZQBhAGQAZQByAFMAZQBjAHQAXwBGAG8AbgB0AA0ACgBUAFAAOgAyAA0ACgBWAEEATAA6ACMARgBPAE4AVAAjACMAIwAjADkAMgA6ADkAUAAvAC8ALwB3AEEAQQBBAEEAQQBBAEEAQQBBAEEAQQBBAEEAQQBBAEwAdwBDAEEAQQBBAEEAQQBBAEQATQBBAHcASQBCAEkAawBNAEEAYgB3AEIAMQBBAEgASQBBAGEAUQBCAGwAQQBIAEkAQQBJAEEAQgBPAEEARwBVAEEAZAB3AEEAQQBBAEEAQQBBAEEAQQBBAEEAQQBBAEEAQQBBAEEAQQBBAEEAQQBBAEEAQQBBAEEAQQBBAEEAQQBBAEEAQQBBAEEAQQBBAEEAQQBBAEEAQQBBAEEAQQBBAEEAQQBBAEEAQQBBAEEAQQBBAEEAQQBBAD0ADQAKAE4ATQA6AEgAUwBfAFgAXwBEAGUAYwBpAG0AYQBsAHMADQAKAFQAUAA6ADEADQAKAFYAQQBMADoAbgBhAG4ADQAKAE4ATQA6AEgAUwBfAFAAXwBEAGUAYwBpAG0AYQBsAHMADQAKAFQAUAA6ADEADQAKAFYAQQBMADoAbgBhAG4ADQAKAE4ATQA6AFMAaABvAHcATQBhAHIAawBlAHIAcwANAAoAVABQADoAMAANAAoAVgBBAEwAOgAxAA0ACgBOAE0AOgBNAGEAcgBrAGUAcgBzAE4AdQBtAGIAZQByAA0ACgBUAFAAOgAwAA0ACgBWAEEATAA6ADQADQAKAE4ATQA6AEgAUwBNAGEAcgBrAGUAcgBTAGgAbwB3ADAADQAKAFQAUAA6ADAADQAKAFYAQQBMADoAMAANAAoATgBNADoASABTAE0AYQByAGsAZQByAFQAeQBwAGUAMAANAAoAVABQADoAMAANAAoAVgBBAEwAOgAzAA0ACgBOAE0AOgBIAFMATQBhAHIAawBlAHIAVgBhAGwAdQBlADAADQAKAFQAUAA6ADEADQAKAFYAQQBMADoAMAANAAoATgBNADoASABTAE0AYQByAGsAZQByAEwAYQBiAGUAbABUAHkAcABlADAADQAKAFQAUAA6ADAADQAKAFYAQQBMADoAMQANAAoATgBNADoASABTAE0AYQByAGsAZQByAEYAbwBuAHQAMA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wAA0ACgBUAFAAOgAwAA0ACgBWAEEATAA6ADEAMgAwADkAMQA5ADgAMQANAAoATgBNADoASABTAE0AYQByAGsAZQByAEMAbAByADAADQAKAFQAUAA6ADAADQAKAFYAQQBMADoAMQAyADAAOQAxADkAOAAxAA0ACgBOAE0AOgBIAFMATQBhAHIAawBlAHIAUwB0AHkAbABlADAADQAKAFQAUAA6ADAADQAKAFYAQQBMADoAMQANAAoATgBNADoASABTAE0AYQByAGsAZQByAFcAZQBpAGcAaAB0ADAADQAKAFQAUAA6ADAADQAKAFYAQQBMADoAMQANAAoATgBNADoASABTAE0AYQByAGsAZQByAEEAbABpAGcAbgBWADAADQAKAFQAUAA6ADAADQAKAFYAQQBMADoAMAANAAoATgBNADoASABTAE0AYQByAGsAZQByAEEAbABpAGcAbgBIADAADQAKAFQAUAA6ADAADQAKAFYAQQBMADoAMAANAAoATgBNADoASABTAE0AYQByAGsAZQByAFMAaABvAHcAMQANAAoAVABQADoAMAANAAoAVgBBAEwAOgAwAA0ACgBOAE0AOgBIAFMATQBhAHIAawBlAHIAVAB5AHAAZQAxAA0ACgBUAFAAOgAwAA0ACgBWAEEATAA6ADQADQAKAE4ATQA6AEgAUwBNAGEAcgBrAGUAcgBWAGEAbAB1AGUAMQANAAoAVABQADoAMQANAAoAVgBBAEwAOgAwAA0ACgBOAE0AOgBIAFMATQBhAHIAawBlAHIATABhAGIAZQBsAFQAeQBwAGUAMQANAAoAVABQADoAMAANAAoAVgBBAEwAOgAxAA0ACgBOAE0AOgBIAFMATQBhAHIAawBlAHIARgBvAG4AdAAx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EADQAKAFQAUAA6ADAADQAKAFYAQQBMADoAMQAyADAAOQAxADkAOAAxAA0ACgBOAE0AOgBIAFMATQBhAHIAawBlAHIAQwBsAHIAMQANAAoAVABQADoAMAANAAoAVgBBAEwAOgAxADIAMAA5ADEAOQA4ADEADQAKAE4ATQA6AEgAUwBNAGEAcgBrAGUAcgBTAHQAeQBsAGUAMQANAAoAVABQADoAMAANAAoAVgBBAEwAOgAxAA0ACgBOAE0AOgBIAFMATQBhAHIAawBlAHIAVwBlAGkAZwBoAHQAMQANAAoAVABQADoAMAANAAoAVgBBAEwAOgAxAA0ACgBOAE0AOgBIAFMATQBhAHIAawBlAHIAQQBsAGkAZwBuAFYAMQANAAoAVABQADoAMAANAAoAVgBBAEwAOgAwAA0ACgBOAE0AOgBIAFMATQBhAHIAawBlAHIAQQBsAGkAZwBuAEgAMQANAAoAVABQADoAMAANAAoAVgBBAEwAOgAyAA0ACgBOAE0AOgBIAFMATQBhAHIAawBlAHIAUwBoAG8AdwAyAA0ACgBUAFAAOgAwAA0ACgBWAEEATAA6ADAADQAKAE4ATQA6AEgAUwBNAGEAcgBrAGUAcgBUAHkAcABlADIADQAKAFQAUAA6ADAADQAKAFYAQQBMADoANQANAAoATgBNADoASABTAE0AYQByAGsAZQByAFYAYQBsAHUAZQAyAA0ACgBUAFAAOgAxAA0ACgBWAEEATAA6ADAADQAKAE4ATQA6AEgAUwBNAGEAcgBrAGUAcgBMAGEAYgBlAGwAVAB5AHAAZQAyAA0ACgBUAFAAOgAwAA0ACgBWAEEATAA6ADEADQAKAE4ATQA6AEgAUwBNAGEAcgBrAGUAcgBGAG8AbgB0ADI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gANAAoAVABQADoAMAANAAoAVgBBAEwAOgAxADIAMAA5ADEAOQA4ADEADQAKAE4ATQA6AEgAUwBNAGEAcgBrAGUAcgBDAGwAcgAyAA0ACgBUAFAAOgAwAA0ACgBWAEEATAA6ADEAMgAwADkAMQA5ADgAMQANAAoATgBNADoASABTAE0AYQByAGsAZQByAFMAdAB5AGwAZQAyAA0ACgBUAFAAOgAwAA0ACgBWAEEATAA6ADEADQAKAE4ATQA6AEgAUwBNAGEAcgBrAGUAcgBXAGUAaQBnAGgAdAAyAA0ACgBUAFAAOgAwAA0ACgBWAEEATAA6ADEADQAKAE4ATQA6AEgAUwBNAGEAcgBrAGUAcgBBAGwAaQBnAG4AVgAyAA0ACgBUAFAAOgAwAA0ACgBWAEEATAA6ADIADQAKAE4ATQA6AEgAUwBNAGEAcgBrAGUAcgBBAGwAaQBnAG4ASAAyAA0ACgBUAFAAOgAwAA0ACgBWAEEATAA6ADEADQAKAE4ATQA6AEgAUwBNAGEAcgBrAGUAcgBTAGgAbwB3ADMADQAKAFQAUAA6ADAADQAKAFYAQQBMADoAMAANAAoATgBNADoASABTAE0AYQByAGsAZQByAFQAeQBwAGUAMwANAAoAVABQADoAMAANAAoAVgBBAEwAOgA2AA0ACgBOAE0AOgBIAFMATQBhAHIAawBlAHIAVgBhAGwAdQBlADMADQAKAFQAUAA6ADEADQAKAFYAQQBMADoAMAANAAoATgBNADoASABTAE0AYQByAGsAZQByAEwAYQBiAGUAbABUAHkAcABlADMADQAKAFQAUAA6ADAADQAKAFYAQQBMADoAMQANAAoATgBNADoASABTAE0AYQByAGsAZQByAEYAbwBuAHQAMw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zAA0ACgBUAFAAOgAwAA0ACgBWAEEATAA6ADEAMgAwADkAMQA5ADgAMQANAAoATgBNADoASABTAE0AYQByAGsAZQByAEMAbAByADMADQAKAFQAUAA6ADAADQAKAFYAQQBMADoAMQAyADAAOQAxADkAOAAxAA0ACgBOAE0AOgBIAFMATQBhAHIAawBlAHIAUwB0AHkAbABlADMADQAKAFQAUAA6ADAADQAKAFYAQQBMADoAMQANAAoATgBNADoASABTAE0AYQByAGsAZQByAFcAZQBpAGcAaAB0ADMADQAKAFQAUAA6ADAADQAKAFYAQQBMADoAMQANAAoATgBNADoASABTAE0AYQByAGsAZQByAEEAbABpAGcAbgBWADMADQAKAFQAUAA6ADAADQAKAFYAQQBMADoAMQANAAoATgBNADoASABTAE0AYQByAGsAZQByAEEAbABpAGcAbgBIADMADQAKAFQAUAA6ADAADQAKAFYAQQBMADoAMQANAAoAPAAvAE8AUABUAEkATwBOAFMAPgANAAoAPAAvAFAAQQBHAEUAUwA+AA0ACgA=</t>
  </si>
  <si>
    <t>DQAKAFYAQQBMADoAbgBhAG4ADQAKAE4ATQA6AFkAXwBBAHgAaQBzAF8AUwBjAGEAbABlAEYAYQBjAHQAbwByAA0ACgBUAFAAOgAxAA0ACgBWAEEATAA6AG4AYQBuAA0ACgBOAE0AOgBZAF8AQQB4AGkAcwBfAEYAbwByAG0AYQB0AA0ACgBUAFAAOgAwAA0ACgBWAEEATAA6AC0AMQANAAoATgBNADoAWQBfAEEAeABpAHMAXwBDAHUAcwB0AG8AbQBGAG8AcgBtAGEAdAANAAoAVABQADoAMgANAAoAVgBBAEwAOgANAAoATgBNADoAWQBfAEEAeABpAHMAXwBMAG8AZwBhAHIAaQB0AGgAbQBpAGMADQAKAFQAUAA6ADAADQAKAFYAQQBMADoAMAANAAoATgBNADoAWQBfAEEAeABpAHMAXwBEAGUAYwBpAG0AYQBsAHMADQAKAFQAUAA6ADEADQAKAFYAQQBMADoAbgBhAG4ADQAKAE4ATQA6AFkAXwBBAHgAaQBzAF8ARABlAGMAaQBtAGEAbABzAEQAYQB0AGEADQAKAFQAUAA6ADEADQAKAFYAQQBMADoAbgBhAG4ADQAKAE4ATQA6AFkAXwBBAHgAaQBzAF8AUwBoAG8AdwBUAGkAdABsAGUADQAKAFQAUAA6ADAADQAKAFYAQQBMADoAMQANAAoATgBNADoAWQBfAEEAeABpAHMAXwBUAGkAdABsAGUAQwBvAGwAbwByAA0ACgBUAFAAOgAwAA0ACgBWAEEATAA6ADAADQAKAE4ATQA6AFkAXwBBAHgAaQBzAF8AQwB1AHMAdABvAG0AVABpAHQAbABlAA0ACgBUAFAAOgAwAA0ACgBWAEEATAA6ADAADQAKAE4ATQA6AFkAXwBBAHgAaQBzAF8AVABpAHQAbABlAA0ACgBUAFAAOgAyAA0ACgBWAEEATAA6AA0ACgBOAE0AOgBZAF8AQQB4AGkAcwBfAFQAaQB0AGwAZQBGAG8AbgB0AA0ACgBUAFAAOgAyAA0ACgBWAEEATAA6ACMARgBPAE4AVAAjACMAIwAjADkAMgA6ADkAZg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UwBoAG8AdwBHAHIAaQBkAGwAaQBuAGUAcwANAAoAVABQADoAMAANAAoAVgBBAEwAOgAwAA0ACgBOAE0AOgBZAF8AQQB4AGkAcwBfAEcAcgBpAGQAbABpAG4AZQBDAG8AbABvAHIADQAKAFQAUAA6ADAADQAKAFYAQQBMADoAMQAwADAANwAwADEAOAA4AA0ACgBOAE0AOgBZAF8AQQB4AGkAcwBfAEcAcgBpAGQAbABpAG4AZQBzAFMAdAB5AGwAZQANAAoAVABQADoAMAANAAoAVgBBAEwAOgAwAA0ACgBOAE0AOgBZAF8AQQB4AGkAcwBfAEcAcgBpAGQAbABpAG4AZQBzAFcAZQBpAGcAaAB0AA0ACgBUAFAAOgAwAA0ACgBWAEEATAA6ADEADQAKAE4ATQA6AFkAXwBBAHgAaQBzAF8ASQBuAHQAZQByAGwAYQBjAGUADQAKAFQAUAA6ADAADQAKAFYAQQBMADoAMAANAAoATgBNADoAWQBfAEEAeABpAHMAXwBJAG4AdABlAHIAbABhAGMAZQBDAG8AbABvAHIADQAKAFQAUAA6ADAADQAKAFYAQQBMADoAMQA0ADgANwAyADUANgAxAA0ACgBOAE0AOgBZAF8AQQB4AGkAcwBfAFQAaQBjAGsATQBhAHIAawANAAoAVABQADoAMAANAAoAVgBBAEwAOgAxAA0ACgBOAE0AOgBZAF8AQQB4AGkAcwBfAEwAYQBiAGUAbABzAFMAdABhAGcAZwBlAHIAZQBkAA0ACgBUAFAAOgAwAA0ACgBWAEEATAA6ADAADQAKAE4ATQA6AFkAXwBBAHgAaQBzAF8ATABhAGIAZQBsAHMAQQBuAGcAbABlAA0ACgBUAFAAOgAxAA0ACgBWAEEATAA6AG4AYQBuAA0ACgBOAE0AOgBZAF8AQQB4AGkAcwBfAEwAYQBiAGUAbABzAEMAbwBsAG8AcgANAAoAVABQADoAMAANAAoAVgBBAEwAOgAwAA0ACgBOAE0AOgBZAF8AQQB4AGkAcwBfAEwAYQBiAGUAbABz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UwBDAFQAUwBsAGkAZABlAHIAcwBfAFgAXwBEAGUAYwBpAG0AYQBsAHMADQAKAFQAUAA6ADEADQAKAFYAQQBMADoAbgBhAG4ADQAKAE4ATQA6AFMAQwBUAFMAbABpAGQAZQByAHMAXwBQAF8ARABlAGMAaQBtAGEAbABzAA0ACgBUAFAAOgAxAA0ACgBWAEEATAA6AG4AYQBuAA0ACgBOAE0AOgBTAEMAVABTAGwAaQBkAGUAcgBfAFAAbwBzADEADQAKAFQAUAA6ADEADQAKAFYAQQBMADoANQA4ADQAMQA3ADMAMAAuADkANAAxADkAOQA5ADkAOQA5ADgADQAKAE4ATQA6AFMAQwBUAFMAbABpAGQAZQByAF8AUABvAHMAUAAxAA0ACgBUAFAAOgAxAA0ACgBWAEEATAA6ADAALgAzADMAMwAzADMAMwAzADMAMwAzAA0ACgBOAE0AOgBTAEMAVABTAGwAaQBkAGUAcgBfAEYAaQB4AGUAZABfAFgAMQANAAoAVABQADoAMQANAAoAVgBBAEwAOgA1ADgANAAxADcAMwAwAC4AOQA0ADEAOQA5ADkAOQA5ADkAOAANAAoATgBNADoAUwBDAFQAUwBsAGkAZABlAHIAXwBGAGkAeABlAGQAXwBQADEADQAKAFQAUAA6ADEADQAKAFYAQQBMADoAMAAuADMAMwAzADMAMwAzADMAMwAzADMADQAKAE4ATQA6AFMAQwBUAFMAbABpAGQAZQByAF8AQwBvAGwAbwByADEADQAKAFQAUAA6ADAADQAKAFYAQQBMADoAMwA2ADgAMwA1ADMANwANAAoATgBNADoAUwBDAFQAUwBsAGkAZABlAHIAXwBQAG8AcwAyAA0ACgBUAFAAOgAxAA0ACgBWAEEATAA6ADcANAA1ADEAMAA5ADkALgAyADcAMQAyADAAMAAwADAAMAAzAA0ACgBOAE0AOgBTAEMAVABTAGwAaQBkAGUAcgBfAFAAbwBzAFAAMgANAAoAVABQADoAMQANAAoAVgBBAEwAOgAwAC4ANgA2ADYANgA2ADYANgA2ADYANgANAAoATgBNADoAUwBDAFQAUwBsAGkAZABlAHIAXwBGAGkAeABlAGQAXwBYADIADQAKAFQAUAA6ADEADQAKAFYAQQBMADoANwA0ADUAMQAwADkAOQAuADIANwAxADIAMAAwADAAMAAwADMADQAKAE4ATQA6AFMAQwBUAFMAbABpAGQAZQByAF8ARgBpAHgAZQBkAF8AUAAyAA0ACgBUAFAAOgAxAA0ACgBWAEEATAA6ADAALgA2ADYANgA2ADYANgA2ADYANgA2AA0ACgBOAE0AOgBTAEMAVABTAGwAaQBkAGUAcgBfAEMAbwBsAG8AcgAyAA0ACgBUAFAAOgAwAA0ACgBWAEEATAA6ADEAMgAwADkAMQA5ADgAMQANAAoATgBNADoAUwBDAFQAUwBsAGkAZABlAHIAXwBQAG8AcwAzAA0ACgBUAFAAOgAxAA0ACgBWAEEATAA6ADkAOQAzADUAMQA4ADYALgA4ADYANQAzADkAOQA5ADkAOQA1AA0ACgBOAE0AOgBTAEMAVABTAGwAaQBkAGUAcgBfAFAAbwBzAFAAMwANAAoAVABQADoAMQANAAoAVgBBAEwAOgAwAC4AMwAzADMAMwAzADMAMwAzADMAMwANAAoATgBNADoAUwBDAFQAUwBsAGkAZABlAHIAXwBGAGkAeABlAGQAXwBYADMADQAKAFQAUAA6ADEADQAKAFYAQQBMADoAOQA5ADMANQAxADgANgAuADgANgA1ADMAOQA5ADkAOQA5ADUADQAKAE4ATQA6AFMAQwBUAFMAbABpAGQAZQByAF8ARgBpAHgAZQBkAF8AUAAzAA0ACgBUAFAAOgAxAA0ACgBWAEEATAA6ADAALgAzADMAMwAzADMAMwAzADMAMwAzAA0ACgBOAE0AOgBTAEMAVABTAGwAaQBkAGUAcgBfAEMAbwBsAG8AcgAzAA0ACgBUAFAAOgAwAA0ACgBWAEEATAA6ADMANgA4ADMANQAzADcADQAKAE4ATQA6AFMAQwBUAFMAbABpAGQAZQByAF8AUABvAHMANAANAAoAVABQADoAMQANAAoAVgBBAEwAOgAxADIANAA4ADkAMQA5ADcALgA3ADYANQA1ADkAOQA5ADkAOQA2AA0ACgBOAE0AOgBTAEMAVABTAGwAaQBkAGUAcgBfAFAAbwBzAFAANAANAAoAVABQADoAMQANAAoAVgBBAEwAOgAwAC4ANgA2ADYANgA2ADYANgA2ADYANgANAAoATgBNADoAUwBDAFQAUwBsAGkAZABlAHIAXwBGAGkAeABlAGQAXwBYADQADQAKAFQAUAA6ADEADQAKAFYAQQBMADoAMQAyADQAOAA5ADEAOQA3AC4ANwA2ADUANQA5ADkAOQA5ADkANgANAAoATgBNADoAUwBDAFQAUwBsAGkAZABlAHIAXwBGAGkAeABlAGQAXwBQADQADQAKAFQAUAA6ADEADQAKAFYAQQBMADoAMAAuADYANgA2ADYANgA2ADYANgA2ADYADQAKAE4ATQA6AFMAQwBUAFMAbABpAGQAZQByAF8AQwBvAGwAbwByADQADQAKAFQAUAA6ADAADQAKAFYAQQBMADoAMQAyADAAOQAxADkAOAAxAA0ACgBOAE0AOgBTAEMAVABfAEQAYQB0AGEAMAANAAoAVABQADoAMAANAAoAVgBBAEwAOgA1ADcAMwA4ADMADQAKAE4ATQA6AFMAQwBUAF8ARABhAHQAYQAxAA0ACgBUAFAAOgAwAA0ACgBWAEEATAA6ADgAMQA5ADMADQAKAE4ATQA6AFMAQwBUAFMAbABpAGQAZQByAF8ATABhAGIAZQBsAFQAeQBwAGUADQAKAFQAUAA6ADAADQAKAFYAQQBMADoAMQANAAoATgBNADoAUwBDAFQAUwBsAGkAZABlAHIAXwBGAG8AbgB0AA0ACgBUAFAAOgAyAA0ACgBWAEEATAA6ACMARgBPAE4AVAAjACMAIwAjADkAMgA6ADkAUAAvAC8ALwB3AEEAQQBBAEEAQQBBAEEAQQBBAEEAQQBBAEEAQQBBAEoAQQBC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FMAQwBUAFMAbABpAGQAZQByAF8AUwBoAGEAZABpAG4AZwBUAHkAcABlAA0ACgBUAFAAOgAwAA0ACgBWAEEATAA6ADAADQAKAE4ATQA6AFMAQwBUAFMAbABpAGQAZQByAF8AUwBoAGEAZABpAG4AZwBQAGEAdAB0AGUAcgBuAA0ACgBUAFAAOgAwAA0ACgBWAEEATAA6AC0AMQANAAoATgBNADoAUwBDAFQAQQByAGUAYQBMAGEAYgBlAGwAXwBDAG8AbABvAHIADQAKAFQAUAA6ADAADQAKAFYAQQBMADoAMAANAAoATgBNADoAUwBDAFQAQQByAGUAYQBMAGEAYgBlAGwAXwBGAG8AbgB0AA0ACgBUAFAAOgAyAA0ACgBWAEEATAA6ACMARgBPAE4AVAAjACMAIwAjADkAMgA6ADgAUAAvAC8ALwB3AEEAQQBBAEEAQQBBAEEAQQBBAEEAQQBBAEEAQQBBAEoAQQBCAEEAQQBBAEEAQQBBAEQATQBBAHcASQBCAEkAbABNAEEAZQBRAEIAegBBAEgAUQBBAFoAUQBCAHQAQQBBAEEAQQBBAEEAQQBBAEEAQQBBAEEAQQBBAEEAQQBBAEEAQQBBAEEAQQBBAEEAQQBBAEEAQQBBAEEAQQBBAEEAQQBBAEEAQQBBAEEAQQBBAEEAQQBBAEEAQQBBAEEAQQBBAEEAQQBBAEEAQQBBAEEAQQBBAEEAQQBBAEEAQQBBAEEAQQBBAEEAQQBBAD0ADQAKADwALwBPAFAAVABJAE8ATgBTAD4ADQAKADwALwBQAEEARwBFAFMAPgANAAoA</t>
  </si>
  <si>
    <t>Embedded Reports</t>
  </si>
  <si>
    <t>PABTAFIAQQBOAEcARQBTAD4APABSAEwAXwBWAEEATAAxAD4AMgA8AC8AUgBMAF8AVgBBAEwAMQA+AAoAPABSAEwAXwBWAEEATAAyAD4APABTAFIAQQBOAEcARQA+ADwAUgBHAF8AVgBBAEwAMQA+ACcAUgBlAHMAdQBsAHQAcwAgAHQAYQBiAGwAZQBzACcAIQBCADkAOgBNADEANQA8AC8AUgBHAF8AVgBBAEwAMQA+AAoAPABSAEcAXwBWAEEATAAyAD4ATgBlAHQAIABpAG4AYwBvAG0AZQAgAG8AdgBlAHIAIAB0AGkAbQBlADwALwBSAEcAXwBWAEEATAAyAD4ACgA8AFIARwBfAFYAQQBMADMAPgAyADwALwBSAEcAXwBWAEEATAAzAD4ACgA8AFIARwBfAFYAQQBMADQAPgAxADMAPAAvAFIARwBfAFYAQQBMADQAPgAKADwAUgBHAF8AVgBBAEwANQA+ADkAPAAvAFIARwBfAFYAQQBMADUAPgAKADwAUgBHAF8AVgBBAEwANgA+ADEANQA8AC8AUgBHAF8AVgBBAEwANgA+AAoAPAAvAFMAUgBBAE4ARwBFAD4ACgA8AFMAUgBBAE4ARwBFAD4APABSAEcAXwBWAEEATAAxAD4AJwBSAGUAcwB1AGwAdABzACAAdABhAGIAbABlAHMAJwAhAEcAMQA5ADwALwBSAEcAXwBWAEEATAAxAD4ACgA8AFIARwBfAFYAQQBMADIAPgBOAFAAVgAgAHIAZQBzAHUAbAB0AHMAPAAvAFIARwBfAFYAQQBMADIAPgAKADwAUgBHAF8AVgBBAEwAMwA+ADcAPAAvAFIARwBfAFYAQQBMADMAPgAKADwAUgBHAF8AVgBBAEwANAA+ADcAPAAvAFIARwBfAFYAQQBMADQAPgAKADwAUgBHAF8AVgBBAEwANQA+ADEAOQA8AC8AUgBHAF8AVgBBAEwANQA+AAoAPABSAEcAXwBWAEEATAA2AD4AMQA5ADwALwBSAEcAXwBWAEEATAA2AD4ACgA8AC8AUwBSAEEATgBHAEUAPgAKADwALwBSAEwAXwBWAEEATAAyAD4ACgA8AC8AUwBSAEEATgBHAEUAUwA+AAoA</t>
  </si>
  <si>
    <t>DSN Files Count: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</si>
</sst>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000%"/>
    <numFmt numFmtId="167" formatCode="m/d/yy\ h:mm:ss"/>
    <numFmt numFmtId="168" formatCode="&quot;$&quot;#,##0"/>
  </numFmts>
  <fonts count="22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17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sz val="8"/>
      <color indexed="12"/>
      <name val="Arial"/>
      <family val="2"/>
    </font>
    <font>
      <sz val="12"/>
      <name val="Times New Roman"/>
      <family val="1"/>
    </font>
    <font>
      <sz val="10"/>
      <color rgb="FFFFFF00"/>
      <name val="Arial"/>
      <family val="2"/>
    </font>
    <font>
      <sz val="8"/>
      <color theme="0"/>
      <name val="Arial"/>
      <family val="2"/>
    </font>
    <font>
      <sz val="8"/>
      <name val="Symbol"/>
      <family val="1"/>
      <charset val="2"/>
    </font>
    <font>
      <sz val="10"/>
      <color theme="0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AD5B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2" applyNumberFormat="0" applyFont="0" applyFill="0" applyAlignment="0" applyProtection="0"/>
    <xf numFmtId="0" fontId="1" fillId="0" borderId="3" applyNumberFormat="0" applyFont="0" applyFill="0" applyAlignment="0" applyProtection="0"/>
    <xf numFmtId="0" fontId="1" fillId="0" borderId="4" applyNumberFormat="0" applyFont="0" applyFill="0" applyAlignment="0" applyProtection="0"/>
    <xf numFmtId="0" fontId="1" fillId="0" borderId="5" applyNumberFormat="0" applyFont="0" applyFill="0" applyAlignment="0" applyProtection="0"/>
    <xf numFmtId="0" fontId="1" fillId="0" borderId="6" applyNumberFormat="0" applyFont="0" applyFill="0" applyAlignment="0" applyProtection="0"/>
    <xf numFmtId="0" fontId="1" fillId="2" borderId="0" applyNumberFormat="0" applyFont="0" applyBorder="0" applyAlignment="0" applyProtection="0"/>
    <xf numFmtId="0" fontId="1" fillId="0" borderId="7" applyNumberFormat="0" applyFont="0" applyFill="0" applyAlignment="0" applyProtection="0"/>
    <xf numFmtId="0" fontId="1" fillId="0" borderId="8" applyNumberFormat="0" applyFont="0" applyFill="0" applyAlignment="0" applyProtection="0"/>
    <xf numFmtId="46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" fillId="0" borderId="9" applyNumberFormat="0" applyFont="0" applyFill="0" applyAlignment="0" applyProtection="0"/>
    <xf numFmtId="0" fontId="1" fillId="0" borderId="10" applyNumberFormat="0" applyFont="0" applyFill="0" applyAlignment="0" applyProtection="0"/>
    <xf numFmtId="0" fontId="1" fillId="0" borderId="1" applyNumberFormat="0" applyFont="0" applyFill="0" applyAlignment="0" applyProtection="0"/>
    <xf numFmtId="0" fontId="1" fillId="0" borderId="11" applyNumberFormat="0" applyFont="0" applyFill="0" applyAlignment="0" applyProtection="0"/>
    <xf numFmtId="0" fontId="1" fillId="0" borderId="1" applyNumberFormat="0" applyFont="0" applyFill="0" applyAlignment="0" applyProtection="0"/>
    <xf numFmtId="0" fontId="1" fillId="0" borderId="0" applyNumberFormat="0" applyFont="0" applyFill="0" applyBorder="0" applyProtection="0">
      <alignment horizontal="center"/>
    </xf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horizontal="left"/>
    </xf>
    <xf numFmtId="0" fontId="1" fillId="2" borderId="0" applyNumberFormat="0" applyFont="0" applyBorder="0" applyAlignment="0" applyProtection="0"/>
    <xf numFmtId="0" fontId="1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" fillId="0" borderId="12" applyNumberFormat="0" applyFont="0" applyFill="0" applyAlignment="0" applyProtection="0"/>
    <xf numFmtId="0" fontId="1" fillId="0" borderId="13" applyNumberFormat="0" applyFont="0" applyFill="0" applyAlignment="0" applyProtection="0"/>
    <xf numFmtId="167" fontId="1" fillId="0" borderId="0" applyFont="0" applyFill="0" applyBorder="0" applyAlignment="0" applyProtection="0"/>
    <xf numFmtId="0" fontId="1" fillId="0" borderId="14" applyNumberFormat="0" applyFont="0" applyFill="0" applyAlignment="0" applyProtection="0"/>
    <xf numFmtId="0" fontId="1" fillId="0" borderId="15" applyNumberFormat="0" applyFont="0" applyFill="0" applyAlignment="0" applyProtection="0"/>
    <xf numFmtId="0" fontId="1" fillId="0" borderId="16" applyNumberFormat="0" applyFont="0" applyFill="0" applyAlignment="0" applyProtection="0"/>
    <xf numFmtId="0" fontId="1" fillId="0" borderId="17" applyNumberFormat="0" applyFont="0" applyFill="0" applyAlignment="0" applyProtection="0"/>
    <xf numFmtId="0" fontId="1" fillId="0" borderId="18" applyNumberFormat="0" applyFont="0" applyFill="0" applyAlignment="0" applyProtection="0"/>
  </cellStyleXfs>
  <cellXfs count="10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7" fontId="2" fillId="0" borderId="19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164" fontId="2" fillId="0" borderId="20" xfId="1" applyNumberFormat="1" applyFont="1" applyBorder="1" applyAlignment="1">
      <alignment horizontal="center"/>
    </xf>
    <xf numFmtId="165" fontId="2" fillId="0" borderId="19" xfId="0" applyNumberFormat="1" applyFont="1" applyBorder="1"/>
    <xf numFmtId="165" fontId="2" fillId="0" borderId="20" xfId="0" applyNumberFormat="1" applyFont="1" applyBorder="1"/>
    <xf numFmtId="165" fontId="7" fillId="0" borderId="19" xfId="0" applyNumberFormat="1" applyFont="1" applyBorder="1"/>
    <xf numFmtId="5" fontId="2" fillId="0" borderId="19" xfId="0" applyNumberFormat="1" applyFont="1" applyBorder="1" applyAlignment="1">
      <alignment horizontal="center"/>
    </xf>
    <xf numFmtId="165" fontId="14" fillId="0" borderId="19" xfId="0" applyNumberFormat="1" applyFont="1" applyBorder="1"/>
    <xf numFmtId="165" fontId="14" fillId="0" borderId="20" xfId="0" applyNumberFormat="1" applyFont="1" applyBorder="1"/>
    <xf numFmtId="0" fontId="6" fillId="3" borderId="21" xfId="0" applyFont="1" applyFill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165" fontId="2" fillId="0" borderId="24" xfId="0" applyNumberFormat="1" applyFont="1" applyBorder="1"/>
    <xf numFmtId="165" fontId="2" fillId="0" borderId="26" xfId="0" applyNumberFormat="1" applyFont="1" applyBorder="1"/>
    <xf numFmtId="165" fontId="7" fillId="0" borderId="24" xfId="0" applyNumberFormat="1" applyFont="1" applyBorder="1"/>
    <xf numFmtId="5" fontId="2" fillId="0" borderId="24" xfId="0" applyNumberFormat="1" applyFont="1" applyBorder="1" applyAlignment="1">
      <alignment horizontal="center"/>
    </xf>
    <xf numFmtId="164" fontId="2" fillId="0" borderId="26" xfId="1" applyNumberFormat="1" applyFont="1" applyFill="1" applyBorder="1" applyAlignment="1">
      <alignment horizontal="center"/>
    </xf>
    <xf numFmtId="165" fontId="14" fillId="0" borderId="26" xfId="0" applyNumberFormat="1" applyFont="1" applyBorder="1"/>
    <xf numFmtId="165" fontId="2" fillId="0" borderId="29" xfId="0" applyNumberFormat="1" applyFont="1" applyBorder="1"/>
    <xf numFmtId="165" fontId="2" fillId="0" borderId="30" xfId="0" applyNumberFormat="1" applyFont="1" applyBorder="1"/>
    <xf numFmtId="0" fontId="0" fillId="0" borderId="0" xfId="0" applyProtection="1">
      <protection locked="0"/>
    </xf>
    <xf numFmtId="0" fontId="15" fillId="0" borderId="0" xfId="0" applyFont="1"/>
    <xf numFmtId="0" fontId="6" fillId="3" borderId="40" xfId="0" applyFont="1" applyFill="1" applyBorder="1" applyAlignment="1">
      <alignment horizontal="center"/>
    </xf>
    <xf numFmtId="0" fontId="16" fillId="5" borderId="32" xfId="0" applyFont="1" applyFill="1" applyBorder="1" applyAlignment="1">
      <alignment horizontal="center"/>
    </xf>
    <xf numFmtId="9" fontId="16" fillId="5" borderId="34" xfId="3" applyFont="1" applyFill="1" applyBorder="1" applyAlignment="1">
      <alignment horizontal="center"/>
    </xf>
    <xf numFmtId="0" fontId="2" fillId="0" borderId="31" xfId="0" applyFont="1" applyBorder="1"/>
    <xf numFmtId="9" fontId="17" fillId="6" borderId="38" xfId="3" applyFont="1" applyFill="1" applyBorder="1" applyAlignment="1">
      <alignment horizontal="center"/>
    </xf>
    <xf numFmtId="0" fontId="2" fillId="0" borderId="0" xfId="0" applyFont="1"/>
    <xf numFmtId="0" fontId="2" fillId="0" borderId="23" xfId="0" applyFont="1" applyBorder="1"/>
    <xf numFmtId="0" fontId="2" fillId="0" borderId="27" xfId="0" applyFont="1" applyBorder="1"/>
    <xf numFmtId="165" fontId="2" fillId="0" borderId="27" xfId="2" applyNumberFormat="1" applyFont="1" applyBorder="1" applyAlignment="1">
      <alignment horizontal="right"/>
    </xf>
    <xf numFmtId="0" fontId="2" fillId="0" borderId="33" xfId="0" applyFont="1" applyBorder="1"/>
    <xf numFmtId="0" fontId="2" fillId="0" borderId="25" xfId="0" applyFont="1" applyBorder="1"/>
    <xf numFmtId="0" fontId="2" fillId="0" borderId="28" xfId="0" applyFont="1" applyBorder="1"/>
    <xf numFmtId="165" fontId="14" fillId="0" borderId="38" xfId="0" applyNumberFormat="1" applyFont="1" applyBorder="1" applyAlignment="1">
      <alignment horizontal="center"/>
    </xf>
    <xf numFmtId="0" fontId="20" fillId="0" borderId="0" xfId="0" applyFont="1" applyProtection="1">
      <protection locked="0"/>
    </xf>
    <xf numFmtId="5" fontId="2" fillId="0" borderId="0" xfId="0" applyNumberFormat="1" applyFont="1" applyAlignment="1">
      <alignment horizontal="center"/>
    </xf>
    <xf numFmtId="9" fontId="0" fillId="0" borderId="0" xfId="3" applyFont="1"/>
    <xf numFmtId="17" fontId="0" fillId="0" borderId="0" xfId="0" quotePrefix="1" applyNumberFormat="1" applyProtection="1">
      <protection locked="0"/>
    </xf>
    <xf numFmtId="0" fontId="1" fillId="0" borderId="0" xfId="0" applyFont="1"/>
    <xf numFmtId="0" fontId="1" fillId="0" borderId="0" xfId="0" applyFont="1" applyAlignment="1">
      <alignment vertical="center" wrapText="1"/>
    </xf>
    <xf numFmtId="0" fontId="2" fillId="0" borderId="37" xfId="0" applyFont="1" applyBorder="1"/>
    <xf numFmtId="0" fontId="14" fillId="0" borderId="32" xfId="0" applyFont="1" applyBorder="1" applyAlignment="1">
      <alignment horizontal="center"/>
    </xf>
    <xf numFmtId="9" fontId="14" fillId="0" borderId="32" xfId="3" applyFont="1" applyFill="1" applyBorder="1" applyAlignment="1">
      <alignment horizontal="center"/>
    </xf>
    <xf numFmtId="0" fontId="2" fillId="4" borderId="35" xfId="0" applyFont="1" applyFill="1" applyBorder="1"/>
    <xf numFmtId="0" fontId="2" fillId="4" borderId="36" xfId="0" applyFont="1" applyFill="1" applyBorder="1" applyAlignment="1">
      <alignment horizontal="center"/>
    </xf>
    <xf numFmtId="0" fontId="1" fillId="0" borderId="0" xfId="0" quotePrefix="1" applyFont="1"/>
    <xf numFmtId="0" fontId="14" fillId="0" borderId="34" xfId="0" applyFont="1" applyBorder="1" applyAlignment="1">
      <alignment horizontal="center"/>
    </xf>
    <xf numFmtId="8" fontId="19" fillId="8" borderId="0" xfId="0" applyNumberFormat="1" applyFont="1" applyFill="1" applyAlignment="1">
      <alignment horizontal="center" vertical="center"/>
    </xf>
    <xf numFmtId="0" fontId="6" fillId="3" borderId="39" xfId="0" applyFont="1" applyFill="1" applyBorder="1" applyAlignment="1">
      <alignment horizontal="center"/>
    </xf>
    <xf numFmtId="0" fontId="6" fillId="3" borderId="50" xfId="0" applyFont="1" applyFill="1" applyBorder="1" applyAlignment="1">
      <alignment horizontal="center"/>
    </xf>
    <xf numFmtId="0" fontId="6" fillId="3" borderId="51" xfId="0" applyFont="1" applyFill="1" applyBorder="1" applyAlignment="1">
      <alignment horizontal="center"/>
    </xf>
    <xf numFmtId="9" fontId="14" fillId="0" borderId="27" xfId="0" applyNumberFormat="1" applyFont="1" applyBorder="1" applyAlignment="1">
      <alignment horizontal="center"/>
    </xf>
    <xf numFmtId="9" fontId="2" fillId="0" borderId="27" xfId="0" applyNumberFormat="1" applyFont="1" applyBorder="1" applyAlignment="1">
      <alignment horizontal="center"/>
    </xf>
    <xf numFmtId="9" fontId="2" fillId="0" borderId="27" xfId="3" applyFont="1" applyBorder="1" applyAlignment="1">
      <alignment horizontal="center"/>
    </xf>
    <xf numFmtId="7" fontId="2" fillId="0" borderId="27" xfId="0" applyNumberFormat="1" applyFont="1" applyBorder="1" applyAlignment="1">
      <alignment horizontal="center"/>
    </xf>
    <xf numFmtId="164" fontId="2" fillId="0" borderId="27" xfId="1" applyNumberFormat="1" applyFont="1" applyBorder="1" applyAlignment="1">
      <alignment horizontal="center"/>
    </xf>
    <xf numFmtId="164" fontId="2" fillId="0" borderId="27" xfId="1" applyNumberFormat="1" applyFont="1" applyFill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168" fontId="2" fillId="0" borderId="27" xfId="0" applyNumberFormat="1" applyFont="1" applyBorder="1" applyAlignment="1">
      <alignment horizontal="center"/>
    </xf>
    <xf numFmtId="8" fontId="1" fillId="7" borderId="0" xfId="0" applyNumberFormat="1" applyFont="1" applyFill="1" applyAlignment="1">
      <alignment vertical="top"/>
    </xf>
    <xf numFmtId="165" fontId="14" fillId="0" borderId="58" xfId="0" applyNumberFormat="1" applyFont="1" applyBorder="1" applyAlignment="1">
      <alignment horizontal="right"/>
    </xf>
    <xf numFmtId="0" fontId="2" fillId="0" borderId="41" xfId="0" applyFont="1" applyBorder="1"/>
    <xf numFmtId="0" fontId="2" fillId="0" borderId="58" xfId="0" applyFont="1" applyBorder="1" applyAlignment="1">
      <alignment horizontal="center"/>
    </xf>
    <xf numFmtId="9" fontId="2" fillId="0" borderId="27" xfId="0" applyNumberFormat="1" applyFont="1" applyBorder="1" applyAlignment="1">
      <alignment horizontal="right"/>
    </xf>
    <xf numFmtId="9" fontId="14" fillId="0" borderId="58" xfId="0" applyNumberFormat="1" applyFont="1" applyBorder="1" applyAlignment="1">
      <alignment horizontal="right"/>
    </xf>
    <xf numFmtId="0" fontId="2" fillId="0" borderId="54" xfId="0" applyFont="1" applyBorder="1"/>
    <xf numFmtId="44" fontId="2" fillId="0" borderId="54" xfId="2" applyFont="1" applyFill="1" applyBorder="1" applyAlignment="1">
      <alignment horizontal="right"/>
    </xf>
    <xf numFmtId="9" fontId="2" fillId="0" borderId="54" xfId="3" applyFont="1" applyFill="1" applyBorder="1" applyAlignment="1">
      <alignment horizontal="right"/>
    </xf>
    <xf numFmtId="0" fontId="2" fillId="10" borderId="56" xfId="0" applyFont="1" applyFill="1" applyBorder="1"/>
    <xf numFmtId="0" fontId="2" fillId="0" borderId="58" xfId="0" applyFont="1" applyBorder="1"/>
    <xf numFmtId="0" fontId="20" fillId="0" borderId="0" xfId="0" applyFont="1"/>
    <xf numFmtId="0" fontId="21" fillId="9" borderId="27" xfId="0" applyFont="1" applyFill="1" applyBorder="1" applyAlignment="1">
      <alignment horizontal="center"/>
    </xf>
    <xf numFmtId="0" fontId="21" fillId="3" borderId="27" xfId="0" applyFont="1" applyFill="1" applyBorder="1" applyAlignment="1">
      <alignment horizontal="center"/>
    </xf>
    <xf numFmtId="0" fontId="20" fillId="0" borderId="27" xfId="0" applyFont="1" applyBorder="1"/>
    <xf numFmtId="2" fontId="20" fillId="0" borderId="27" xfId="1" applyNumberFormat="1" applyFont="1" applyBorder="1"/>
    <xf numFmtId="2" fontId="20" fillId="0" borderId="27" xfId="1" applyNumberFormat="1" applyFont="1" applyFill="1" applyBorder="1"/>
    <xf numFmtId="0" fontId="6" fillId="4" borderId="47" xfId="0" applyFont="1" applyFill="1" applyBorder="1" applyAlignment="1">
      <alignment horizontal="center" vertical="distributed"/>
    </xf>
    <xf numFmtId="0" fontId="6" fillId="4" borderId="48" xfId="0" applyFont="1" applyFill="1" applyBorder="1" applyAlignment="1">
      <alignment horizontal="center" vertical="distributed"/>
    </xf>
    <xf numFmtId="0" fontId="6" fillId="4" borderId="49" xfId="0" applyFont="1" applyFill="1" applyBorder="1" applyAlignment="1">
      <alignment horizontal="center" vertical="distributed"/>
    </xf>
    <xf numFmtId="0" fontId="6" fillId="4" borderId="45" xfId="0" applyFont="1" applyFill="1" applyBorder="1" applyAlignment="1">
      <alignment horizontal="center" vertical="distributed"/>
    </xf>
    <xf numFmtId="0" fontId="6" fillId="4" borderId="42" xfId="0" applyFont="1" applyFill="1" applyBorder="1" applyAlignment="1">
      <alignment horizontal="center" vertical="distributed"/>
    </xf>
    <xf numFmtId="0" fontId="6" fillId="4" borderId="46" xfId="0" applyFont="1" applyFill="1" applyBorder="1" applyAlignment="1">
      <alignment horizontal="center" vertical="distributed"/>
    </xf>
    <xf numFmtId="0" fontId="6" fillId="4" borderId="43" xfId="0" applyFont="1" applyFill="1" applyBorder="1" applyAlignment="1">
      <alignment horizontal="center" vertical="distributed"/>
    </xf>
    <xf numFmtId="0" fontId="6" fillId="4" borderId="41" xfId="0" applyFont="1" applyFill="1" applyBorder="1" applyAlignment="1">
      <alignment horizontal="center" vertical="distributed"/>
    </xf>
    <xf numFmtId="0" fontId="6" fillId="4" borderId="44" xfId="0" applyFont="1" applyFill="1" applyBorder="1" applyAlignment="1">
      <alignment horizontal="center" vertical="distributed"/>
    </xf>
    <xf numFmtId="0" fontId="2" fillId="0" borderId="59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horizontal="center" vertical="center"/>
    </xf>
    <xf numFmtId="0" fontId="21" fillId="3" borderId="53" xfId="0" applyFont="1" applyFill="1" applyBorder="1" applyAlignment="1">
      <alignment horizontal="center" vertical="center"/>
    </xf>
    <xf numFmtId="0" fontId="21" fillId="3" borderId="54" xfId="0" applyFont="1" applyFill="1" applyBorder="1" applyAlignment="1">
      <alignment horizontal="center" vertical="center"/>
    </xf>
    <xf numFmtId="0" fontId="21" fillId="9" borderId="27" xfId="0" applyFont="1" applyFill="1" applyBorder="1" applyAlignment="1">
      <alignment horizontal="center"/>
    </xf>
  </cellXfs>
  <cellStyles count="35">
    <cellStyle name="Comma" xfId="1" builtinId="3"/>
    <cellStyle name="Currency" xfId="2" builtinId="4"/>
    <cellStyle name="Normal" xfId="0" builtinId="0"/>
    <cellStyle name="Percent" xfId="3" builtinId="5"/>
    <cellStyle name="RISKbigPercent" xfId="4" xr:uid="{00000000-0005-0000-0000-000004000000}"/>
    <cellStyle name="RISKblandrEdge" xfId="5" xr:uid="{00000000-0005-0000-0000-000005000000}"/>
    <cellStyle name="RISKblCorner" xfId="6" xr:uid="{00000000-0005-0000-0000-000006000000}"/>
    <cellStyle name="RISKbottomEdge" xfId="7" xr:uid="{00000000-0005-0000-0000-000007000000}"/>
    <cellStyle name="RISKbrCorner" xfId="8" xr:uid="{00000000-0005-0000-0000-000008000000}"/>
    <cellStyle name="RISKdarkBoxed" xfId="9" xr:uid="{00000000-0005-0000-0000-000009000000}"/>
    <cellStyle name="RISKdarkShade" xfId="10" xr:uid="{00000000-0005-0000-0000-00000A000000}"/>
    <cellStyle name="RISKdbottomEdge" xfId="11" xr:uid="{00000000-0005-0000-0000-00000B000000}"/>
    <cellStyle name="RISKdrightEdge" xfId="12" xr:uid="{00000000-0005-0000-0000-00000C000000}"/>
    <cellStyle name="RISKdurationTime" xfId="13" xr:uid="{00000000-0005-0000-0000-00000D000000}"/>
    <cellStyle name="RISKinNumber" xfId="14" xr:uid="{00000000-0005-0000-0000-00000E000000}"/>
    <cellStyle name="RISKlandrEdge" xfId="15" xr:uid="{00000000-0005-0000-0000-00000F000000}"/>
    <cellStyle name="RISKleftEdge" xfId="16" xr:uid="{00000000-0005-0000-0000-000010000000}"/>
    <cellStyle name="RISKlightBoxed" xfId="17" xr:uid="{00000000-0005-0000-0000-000011000000}"/>
    <cellStyle name="RISKltandbEdge" xfId="18" xr:uid="{00000000-0005-0000-0000-000012000000}"/>
    <cellStyle name="RISKnormBoxed" xfId="19" xr:uid="{00000000-0005-0000-0000-000013000000}"/>
    <cellStyle name="RISKnormCenter" xfId="20" xr:uid="{00000000-0005-0000-0000-000014000000}"/>
    <cellStyle name="RISKnormHeading" xfId="21" xr:uid="{00000000-0005-0000-0000-000015000000}"/>
    <cellStyle name="RISKnormItal" xfId="22" xr:uid="{00000000-0005-0000-0000-000016000000}"/>
    <cellStyle name="RISKnormLabel" xfId="23" xr:uid="{00000000-0005-0000-0000-000017000000}"/>
    <cellStyle name="RISKnormShade" xfId="24" xr:uid="{00000000-0005-0000-0000-000018000000}"/>
    <cellStyle name="RISKnormTitle" xfId="25" xr:uid="{00000000-0005-0000-0000-000019000000}"/>
    <cellStyle name="RISKoutNumber" xfId="26" xr:uid="{00000000-0005-0000-0000-00001A000000}"/>
    <cellStyle name="RISKrightEdge" xfId="27" xr:uid="{00000000-0005-0000-0000-00001B000000}"/>
    <cellStyle name="RISKrtandbEdge" xfId="28" xr:uid="{00000000-0005-0000-0000-00001C000000}"/>
    <cellStyle name="RISKssTime" xfId="29" xr:uid="{00000000-0005-0000-0000-00001D000000}"/>
    <cellStyle name="RISKtandbEdge" xfId="30" xr:uid="{00000000-0005-0000-0000-00001E000000}"/>
    <cellStyle name="RISKtlandrEdge" xfId="31" xr:uid="{00000000-0005-0000-0000-00001F000000}"/>
    <cellStyle name="RISKtlCorner" xfId="32" xr:uid="{00000000-0005-0000-0000-000020000000}"/>
    <cellStyle name="RISKtopEdge" xfId="33" xr:uid="{00000000-0005-0000-0000-000021000000}"/>
    <cellStyle name="RISKtrCorner" xfId="34" xr:uid="{00000000-0005-0000-0000-00002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161311</xdr:colOff>
      <xdr:row>0</xdr:row>
      <xdr:rowOff>76814</xdr:rowOff>
    </xdr:from>
    <xdr:to>
      <xdr:col>2</xdr:col>
      <xdr:colOff>647644</xdr:colOff>
      <xdr:row>4</xdr:row>
      <xdr:rowOff>2298</xdr:rowOff>
    </xdr:to>
    <xdr:pic>
      <xdr:nvPicPr>
        <xdr:cNvPr id="2" name="Afbeelding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259" y="76814"/>
          <a:ext cx="1968853" cy="540000"/>
        </a:xfrm>
        <a:prstGeom prst="rect">
          <a:avLst/>
        </a:prstGeom>
      </xdr:spPr>
    </xdr:pic>
    <xdr:clientData/>
  </xdr:twoCellAnchor>
  <xdr:twoCellAnchor editAs="oneCell">
    <xdr:from>
      <xdr:col>1</xdr:col>
      <xdr:colOff>438728</xdr:colOff>
      <xdr:row>37</xdr:row>
      <xdr:rowOff>23091</xdr:rowOff>
    </xdr:from>
    <xdr:to>
      <xdr:col>5</xdr:col>
      <xdr:colOff>252269</xdr:colOff>
      <xdr:row>54</xdr:row>
      <xdr:rowOff>58305</xdr:rowOff>
    </xdr:to>
    <xdr:pic>
      <xdr:nvPicPr>
        <xdr:cNvPr id="7" name="#@IIAG6ADYAAWQA4AANQAG6ADUAA______#@ID2#@">
          <a:extLst>
            <a:ext uri="{FF2B5EF4-FFF2-40B4-BE49-F238E27FC236}">
              <a16:creationId xmlns:a16="http://schemas.microsoft.com/office/drawing/2014/main" id="{240F87E5-3A88-59F0-746E-A2162DDC54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8819" y="6771409"/>
          <a:ext cx="4576041" cy="27830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16</xdr:row>
      <xdr:rowOff>69850</xdr:rowOff>
    </xdr:from>
    <xdr:to>
      <xdr:col>6</xdr:col>
      <xdr:colOff>692150</xdr:colOff>
      <xdr:row>30</xdr:row>
      <xdr:rowOff>57150</xdr:rowOff>
    </xdr:to>
    <xdr:pic>
      <xdr:nvPicPr>
        <xdr:cNvPr id="6" name="#@JAAGSADTAB2AA3YAM4AHEADBABWQA___#@ID1#@">
          <a:extLst>
            <a:ext uri="{FF2B5EF4-FFF2-40B4-BE49-F238E27FC236}">
              <a16:creationId xmlns:a16="http://schemas.microsoft.com/office/drawing/2014/main" id="{E21CFB5F-D115-9926-9EE8-B3ACF16023E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" y="3219450"/>
          <a:ext cx="4572000" cy="274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S64"/>
  <sheetViews>
    <sheetView showGridLines="0" tabSelected="1" topLeftCell="A4" zoomScale="110" zoomScaleNormal="110" workbookViewId="0">
      <selection activeCell="F14" sqref="F14"/>
    </sheetView>
  </sheetViews>
  <sheetFormatPr defaultColWidth="9.140625" defaultRowHeight="12.6"/>
  <cols>
    <col min="1" max="1" width="2.140625" customWidth="1"/>
    <col min="2" max="2" width="22.28515625" customWidth="1"/>
    <col min="3" max="3" width="17.42578125" customWidth="1"/>
    <col min="4" max="12" width="14.140625" customWidth="1"/>
    <col min="13" max="13" width="4.7109375" customWidth="1"/>
    <col min="14" max="14" width="10.7109375" bestFit="1" customWidth="1"/>
    <col min="15" max="15" width="11.42578125" bestFit="1" customWidth="1"/>
    <col min="16" max="16" width="16.5703125" bestFit="1" customWidth="1"/>
    <col min="17" max="17" width="11.28515625" bestFit="1" customWidth="1"/>
    <col min="18" max="18" width="12.28515625" bestFit="1" customWidth="1"/>
    <col min="20" max="24" width="9.140625" customWidth="1"/>
  </cols>
  <sheetData>
    <row r="1" spans="2:13" s="23" customFormat="1" ht="12" customHeight="1">
      <c r="E1" s="24"/>
    </row>
    <row r="2" spans="2:13" s="23" customFormat="1" ht="12" customHeight="1">
      <c r="E2" s="24"/>
      <c r="H2" s="41"/>
    </row>
    <row r="3" spans="2:13" s="23" customFormat="1" ht="12" customHeight="1">
      <c r="E3" s="24"/>
    </row>
    <row r="4" spans="2:13" s="23" customFormat="1" ht="12" customHeight="1">
      <c r="E4" s="24"/>
    </row>
    <row r="5" spans="2:13" s="23" customFormat="1" ht="12" customHeight="1">
      <c r="E5" s="24"/>
    </row>
    <row r="6" spans="2:13" ht="58.5" customHeight="1">
      <c r="B6" s="51" t="s">
        <v>0</v>
      </c>
      <c r="C6" s="64" t="e">
        <f ca="1">_xll.VoseOutput(B6,"$M")+NPV(0.1,C18:L18)/1000000-30</f>
        <v>#NAME?</v>
      </c>
      <c r="E6" s="38" t="s">
        <v>1</v>
      </c>
    </row>
    <row r="7" spans="2:13" ht="12.75" customHeight="1" thickBot="1"/>
    <row r="8" spans="2:13" ht="12.75" customHeight="1" thickBot="1">
      <c r="B8" s="25" t="s">
        <v>2</v>
      </c>
      <c r="C8" s="13">
        <f ca="1">YEAR(TODAY())+1</f>
        <v>2025</v>
      </c>
      <c r="D8" s="13">
        <f t="shared" ref="D8:L8" ca="1" si="0">C8+1</f>
        <v>2026</v>
      </c>
      <c r="E8" s="13">
        <f t="shared" ca="1" si="0"/>
        <v>2027</v>
      </c>
      <c r="F8" s="13">
        <f t="shared" ca="1" si="0"/>
        <v>2028</v>
      </c>
      <c r="G8" s="13">
        <f t="shared" ca="1" si="0"/>
        <v>2029</v>
      </c>
      <c r="H8" s="13">
        <f t="shared" ca="1" si="0"/>
        <v>2030</v>
      </c>
      <c r="I8" s="13">
        <f t="shared" ca="1" si="0"/>
        <v>2031</v>
      </c>
      <c r="J8" s="13">
        <f t="shared" ca="1" si="0"/>
        <v>2032</v>
      </c>
      <c r="K8" s="13">
        <f t="shared" ca="1" si="0"/>
        <v>2033</v>
      </c>
      <c r="L8" s="14">
        <f t="shared" ca="1" si="0"/>
        <v>2034</v>
      </c>
      <c r="M8" s="1"/>
    </row>
    <row r="9" spans="2:13" ht="12.75" customHeight="1" thickTop="1">
      <c r="B9" s="81" t="s">
        <v>3</v>
      </c>
      <c r="C9" s="82"/>
      <c r="D9" s="82"/>
      <c r="E9" s="82"/>
      <c r="F9" s="82"/>
      <c r="G9" s="82"/>
      <c r="H9" s="82"/>
      <c r="I9" s="82"/>
      <c r="J9" s="82"/>
      <c r="K9" s="82"/>
      <c r="L9" s="83"/>
    </row>
    <row r="10" spans="2:13" ht="12.75" customHeight="1">
      <c r="B10" s="84"/>
      <c r="C10" s="85"/>
      <c r="D10" s="85"/>
      <c r="E10" s="85"/>
      <c r="F10" s="85"/>
      <c r="G10" s="85"/>
      <c r="H10" s="85"/>
      <c r="I10" s="85"/>
      <c r="J10" s="85"/>
      <c r="K10" s="85"/>
      <c r="L10" s="86"/>
    </row>
    <row r="11" spans="2:13" ht="12.75" customHeight="1">
      <c r="B11" s="31" t="s">
        <v>4</v>
      </c>
      <c r="C11" s="7">
        <f t="shared" ref="C11:L11" si="1">C21*C22</f>
        <v>0</v>
      </c>
      <c r="D11" s="7">
        <f t="shared" si="1"/>
        <v>0</v>
      </c>
      <c r="E11" s="7" t="e">
        <f t="shared" ca="1" si="1"/>
        <v>#NAME?</v>
      </c>
      <c r="F11" s="7" t="e">
        <f t="shared" ca="1" si="1"/>
        <v>#NAME?</v>
      </c>
      <c r="G11" s="7" t="e">
        <f t="shared" ca="1" si="1"/>
        <v>#NAME?</v>
      </c>
      <c r="H11" s="7" t="e">
        <f t="shared" ca="1" si="1"/>
        <v>#NAME?</v>
      </c>
      <c r="I11" s="7" t="e">
        <f t="shared" ca="1" si="1"/>
        <v>#NAME?</v>
      </c>
      <c r="J11" s="7" t="e">
        <f t="shared" ca="1" si="1"/>
        <v>#NAME?</v>
      </c>
      <c r="K11" s="7" t="e">
        <f t="shared" ca="1" si="1"/>
        <v>#NAME?</v>
      </c>
      <c r="L11" s="15" t="e">
        <f t="shared" ca="1" si="1"/>
        <v>#NAME?</v>
      </c>
    </row>
    <row r="12" spans="2:13" ht="12.75" customHeight="1">
      <c r="B12" s="31" t="s">
        <v>5</v>
      </c>
      <c r="C12" s="7">
        <f>'Market conditions'!F20*C22</f>
        <v>0</v>
      </c>
      <c r="D12" s="7">
        <f>'Market conditions'!G20*D22</f>
        <v>0</v>
      </c>
      <c r="E12" s="7" t="e">
        <f ca="1">'Market conditions'!H20*E22</f>
        <v>#NAME?</v>
      </c>
      <c r="F12" s="7" t="e">
        <f ca="1">'Market conditions'!I20*F22</f>
        <v>#NAME?</v>
      </c>
      <c r="G12" s="7" t="e">
        <f ca="1">'Market conditions'!J20*G22</f>
        <v>#NAME?</v>
      </c>
      <c r="H12" s="7" t="e">
        <f ca="1">'Market conditions'!K20*H22</f>
        <v>#NAME?</v>
      </c>
      <c r="I12" s="7" t="e">
        <f ca="1">'Market conditions'!L20*I22</f>
        <v>#NAME?</v>
      </c>
      <c r="J12" s="7" t="e">
        <f ca="1">'Market conditions'!M20*J22</f>
        <v>#NAME?</v>
      </c>
      <c r="K12" s="7" t="e">
        <f ca="1">'Market conditions'!N20*K22</f>
        <v>#NAME?</v>
      </c>
      <c r="L12" s="15" t="e">
        <f ca="1">'Market conditions'!O20*L22</f>
        <v>#NAME?</v>
      </c>
    </row>
    <row r="13" spans="2:13" ht="12.75" customHeight="1">
      <c r="B13" s="31" t="s">
        <v>6</v>
      </c>
      <c r="C13" s="7">
        <f>C11-C12</f>
        <v>0</v>
      </c>
      <c r="D13" s="7">
        <f t="shared" ref="D13" si="2">D11-D12</f>
        <v>0</v>
      </c>
      <c r="E13" s="7" t="e">
        <f t="shared" ref="E13:L13" ca="1" si="3">E11-E12</f>
        <v>#NAME?</v>
      </c>
      <c r="F13" s="7" t="e">
        <f t="shared" ca="1" si="3"/>
        <v>#NAME?</v>
      </c>
      <c r="G13" s="7" t="e">
        <f t="shared" ca="1" si="3"/>
        <v>#NAME?</v>
      </c>
      <c r="H13" s="7" t="e">
        <f t="shared" ca="1" si="3"/>
        <v>#NAME?</v>
      </c>
      <c r="I13" s="7" t="e">
        <f t="shared" ca="1" si="3"/>
        <v>#NAME?</v>
      </c>
      <c r="J13" s="7" t="e">
        <f t="shared" ca="1" si="3"/>
        <v>#NAME?</v>
      </c>
      <c r="K13" s="7" t="e">
        <f t="shared" ca="1" si="3"/>
        <v>#NAME?</v>
      </c>
      <c r="L13" s="15" t="e">
        <f t="shared" ca="1" si="3"/>
        <v>#NAME?</v>
      </c>
    </row>
    <row r="14" spans="2:13" ht="12.75" customHeight="1">
      <c r="B14" s="31" t="s">
        <v>7</v>
      </c>
      <c r="C14" s="7" t="e">
        <f ca="1">_xll.VoseOutput(C8,"$","OpEx",1)+C28</f>
        <v>#NAME?</v>
      </c>
      <c r="D14" s="7" t="e">
        <f ca="1">_xll.VoseOutput(D8,"$","OpEx",2)+D28</f>
        <v>#NAME?</v>
      </c>
      <c r="E14" s="7" t="e">
        <f ca="1">_xll.VoseOutput(E8,"$","OpEx",3)+E28</f>
        <v>#NAME?</v>
      </c>
      <c r="F14" s="7" t="e">
        <f ca="1">_xll.VoseOutput(F8,"$","OpEx",4)+F28</f>
        <v>#NAME?</v>
      </c>
      <c r="G14" s="7" t="e">
        <f ca="1">_xll.VoseOutput(G8,"$","OpEx",5)+G28</f>
        <v>#NAME?</v>
      </c>
      <c r="H14" s="7" t="e">
        <f ca="1">_xll.VoseOutput(H8,"$","OpEx",6)+H28</f>
        <v>#NAME?</v>
      </c>
      <c r="I14" s="7" t="e">
        <f ca="1">_xll.VoseOutput(I8,"$","OpEx",7)+I28</f>
        <v>#NAME?</v>
      </c>
      <c r="J14" s="7" t="e">
        <f ca="1">_xll.VoseOutput(J8,"$","OpEx",8)+J28</f>
        <v>#NAME?</v>
      </c>
      <c r="K14" s="7" t="e">
        <f ca="1">_xll.VoseOutput(K8,"$","OpEx",9)+K28</f>
        <v>#NAME?</v>
      </c>
      <c r="L14" s="15" t="e">
        <f ca="1">_xll.VoseOutput(L8,"$","OpEx",10)+L28</f>
        <v>#NAME?</v>
      </c>
    </row>
    <row r="15" spans="2:13" ht="12.75" customHeight="1">
      <c r="B15" s="31" t="s">
        <v>8</v>
      </c>
      <c r="C15" s="7" t="e">
        <f t="shared" ref="C15:L15" ca="1" si="4">C13-C14</f>
        <v>#NAME?</v>
      </c>
      <c r="D15" s="7" t="e">
        <f t="shared" ca="1" si="4"/>
        <v>#NAME?</v>
      </c>
      <c r="E15" s="7" t="e">
        <f t="shared" ca="1" si="4"/>
        <v>#NAME?</v>
      </c>
      <c r="F15" s="7" t="e">
        <f t="shared" ca="1" si="4"/>
        <v>#NAME?</v>
      </c>
      <c r="G15" s="7" t="e">
        <f t="shared" ca="1" si="4"/>
        <v>#NAME?</v>
      </c>
      <c r="H15" s="7" t="e">
        <f t="shared" ca="1" si="4"/>
        <v>#NAME?</v>
      </c>
      <c r="I15" s="7" t="e">
        <f t="shared" ca="1" si="4"/>
        <v>#NAME?</v>
      </c>
      <c r="J15" s="7" t="e">
        <f t="shared" ca="1" si="4"/>
        <v>#NAME?</v>
      </c>
      <c r="K15" s="7" t="e">
        <f t="shared" ca="1" si="4"/>
        <v>#NAME?</v>
      </c>
      <c r="L15" s="15" t="e">
        <f t="shared" ca="1" si="4"/>
        <v>#NAME?</v>
      </c>
    </row>
    <row r="16" spans="2:13" ht="12.75" customHeight="1">
      <c r="B16" s="31" t="s">
        <v>9</v>
      </c>
      <c r="C16" s="7" t="e">
        <f ca="1">C15</f>
        <v>#NAME?</v>
      </c>
      <c r="D16" s="7" t="e">
        <f ca="1">C16+D15-MAX((C17/'Market conditions'!F17),0)</f>
        <v>#NAME?</v>
      </c>
      <c r="E16" s="7" t="e">
        <f ca="1">D16+E15-MAX((D17/'Market conditions'!G17),0)</f>
        <v>#NAME?</v>
      </c>
      <c r="F16" s="7" t="e">
        <f ca="1">E16+F15-MAX((E17/'Market conditions'!H17),0)</f>
        <v>#NAME?</v>
      </c>
      <c r="G16" s="7" t="e">
        <f ca="1">F16+G15-MAX((F17/'Market conditions'!I17),0)</f>
        <v>#NAME?</v>
      </c>
      <c r="H16" s="7" t="e">
        <f ca="1">G16+H15-MAX((G17/'Market conditions'!J17),0)</f>
        <v>#NAME?</v>
      </c>
      <c r="I16" s="7" t="e">
        <f ca="1">H16+I15-MAX((H17/'Market conditions'!K17),0)</f>
        <v>#NAME?</v>
      </c>
      <c r="J16" s="7" t="e">
        <f ca="1">I16+J15-MAX((I17/'Market conditions'!L17),0)</f>
        <v>#NAME?</v>
      </c>
      <c r="K16" s="7" t="e">
        <f ca="1">J16+K15-MAX((J17/'Market conditions'!M17),0)</f>
        <v>#NAME?</v>
      </c>
      <c r="L16" s="15" t="e">
        <f ca="1">K16+L15-MAX((K17/'Market conditions'!N17),0)</f>
        <v>#NAME?</v>
      </c>
    </row>
    <row r="17" spans="2:19" ht="12.75" customHeight="1">
      <c r="B17" s="35" t="s">
        <v>10</v>
      </c>
      <c r="C17" s="8" t="e">
        <f ca="1">MAX('Market conditions'!F17*C16,0)</f>
        <v>#NAME?</v>
      </c>
      <c r="D17" s="8" t="e">
        <f ca="1">MAX('Market conditions'!G17*D16,0)</f>
        <v>#NAME?</v>
      </c>
      <c r="E17" s="8" t="e">
        <f ca="1">MAX('Market conditions'!H17*E16,0)</f>
        <v>#NAME?</v>
      </c>
      <c r="F17" s="8" t="e">
        <f ca="1">MAX('Market conditions'!I17*F16,0)</f>
        <v>#NAME?</v>
      </c>
      <c r="G17" s="8" t="e">
        <f ca="1">MAX('Market conditions'!J17*G16,0)</f>
        <v>#NAME?</v>
      </c>
      <c r="H17" s="8" t="e">
        <f ca="1">MAX('Market conditions'!K17*H16,0)</f>
        <v>#NAME?</v>
      </c>
      <c r="I17" s="8" t="e">
        <f ca="1">MAX('Market conditions'!L17*I16,0)</f>
        <v>#NAME?</v>
      </c>
      <c r="J17" s="8" t="e">
        <f ca="1">MAX('Market conditions'!M17*J16,0)</f>
        <v>#NAME?</v>
      </c>
      <c r="K17" s="8" t="e">
        <f ca="1">MAX('Market conditions'!N17*K16,0)</f>
        <v>#NAME?</v>
      </c>
      <c r="L17" s="16" t="e">
        <f ca="1">MAX('Market conditions'!O17*L16,0)</f>
        <v>#NAME?</v>
      </c>
    </row>
    <row r="18" spans="2:19" ht="30.6" customHeight="1">
      <c r="B18" s="31" t="s">
        <v>11</v>
      </c>
      <c r="C18" s="9" t="e">
        <f ca="1">_xll.VoseOutput(C8,"USD","Net income",1)+C15-C17</f>
        <v>#NAME?</v>
      </c>
      <c r="D18" s="9" t="e">
        <f ca="1">_xll.VoseOutput(D8,"USD","Net income",2)+D15-D17</f>
        <v>#NAME?</v>
      </c>
      <c r="E18" s="9" t="e">
        <f ca="1">_xll.VoseOutput(E8,"USD","Net income",3)+E15-E17</f>
        <v>#NAME?</v>
      </c>
      <c r="F18" s="9" t="e">
        <f ca="1">_xll.VoseOutput(F8,"USD","Net income",4)+F15-F17</f>
        <v>#NAME?</v>
      </c>
      <c r="G18" s="9" t="e">
        <f ca="1">_xll.VoseOutput(G8,"USD","Net income",5)+G15-G17</f>
        <v>#NAME?</v>
      </c>
      <c r="H18" s="9" t="e">
        <f ca="1">_xll.VoseOutput(H8,"USD","Net income",6)+H15-H17</f>
        <v>#NAME?</v>
      </c>
      <c r="I18" s="9" t="e">
        <f ca="1">_xll.VoseOutput(I8,"USD","Net income",7)+I15-I17</f>
        <v>#NAME?</v>
      </c>
      <c r="J18" s="9" t="e">
        <f ca="1">_xll.VoseOutput(J8,"USD","Net income",8)+J15-J17</f>
        <v>#NAME?</v>
      </c>
      <c r="K18" s="9" t="e">
        <f ca="1">_xll.VoseOutput(K8,"USD","Net income",9)+K15-K17</f>
        <v>#NAME?</v>
      </c>
      <c r="L18" s="17" t="e">
        <f ca="1">_xll.VoseOutput(L8,"USD","Net income",10)+L15-L17</f>
        <v>#NAME?</v>
      </c>
    </row>
    <row r="19" spans="2:19" ht="12.75" customHeight="1">
      <c r="B19" s="87" t="s">
        <v>12</v>
      </c>
      <c r="C19" s="88"/>
      <c r="D19" s="88"/>
      <c r="E19" s="88"/>
      <c r="F19" s="88"/>
      <c r="G19" s="88"/>
      <c r="H19" s="88"/>
      <c r="I19" s="88"/>
      <c r="J19" s="88"/>
      <c r="K19" s="88"/>
      <c r="L19" s="89"/>
      <c r="N19" s="43"/>
      <c r="O19" s="43"/>
      <c r="P19" s="43"/>
      <c r="Q19" s="43"/>
      <c r="R19" s="43"/>
      <c r="S19" s="43"/>
    </row>
    <row r="20" spans="2:19" ht="12.75" customHeight="1">
      <c r="B20" s="84"/>
      <c r="C20" s="85"/>
      <c r="D20" s="85"/>
      <c r="E20" s="85"/>
      <c r="F20" s="85"/>
      <c r="G20" s="85"/>
      <c r="H20" s="85"/>
      <c r="I20" s="85"/>
      <c r="J20" s="85"/>
      <c r="K20" s="85"/>
      <c r="L20" s="86"/>
      <c r="N20" s="43"/>
      <c r="O20" s="43"/>
      <c r="P20" s="43"/>
      <c r="Q20" s="43"/>
      <c r="R20" s="43"/>
      <c r="S20" s="43"/>
    </row>
    <row r="21" spans="2:19" s="3" customFormat="1" ht="12.75" customHeight="1">
      <c r="B21" s="31" t="s">
        <v>13</v>
      </c>
      <c r="C21" s="4"/>
      <c r="D21" s="4"/>
      <c r="E21" s="10" t="e">
        <f ca="1">_xll.VoseInput(B21)+_xll.VosePERT(40,58,65)*100</f>
        <v>#NAME?</v>
      </c>
      <c r="F21" s="10" t="e">
        <f ca="1">E21*(1+'Market conditions'!I16)</f>
        <v>#NAME?</v>
      </c>
      <c r="G21" s="10" t="e">
        <f ca="1">F21*(1+'Market conditions'!J16)</f>
        <v>#NAME?</v>
      </c>
      <c r="H21" s="10" t="e">
        <f ca="1">G21*(1+'Market conditions'!K16)</f>
        <v>#NAME?</v>
      </c>
      <c r="I21" s="10" t="e">
        <f ca="1">H21*(1+'Market conditions'!L16)</f>
        <v>#NAME?</v>
      </c>
      <c r="J21" s="10" t="e">
        <f ca="1">I21*(1+'Market conditions'!M16)</f>
        <v>#NAME?</v>
      </c>
      <c r="K21" s="10" t="e">
        <f ca="1">J21*(1+'Market conditions'!N16)</f>
        <v>#NAME?</v>
      </c>
      <c r="L21" s="18" t="e">
        <f ca="1">K21*(1+'Market conditions'!O16)</f>
        <v>#NAME?</v>
      </c>
      <c r="M21" s="42"/>
      <c r="N21" s="39"/>
      <c r="O21"/>
      <c r="P21" s="42"/>
      <c r="Q21" s="42"/>
      <c r="R21" s="42"/>
      <c r="S21" s="42"/>
    </row>
    <row r="22" spans="2:19" s="3" customFormat="1" ht="12.75" customHeight="1">
      <c r="B22" s="35" t="s">
        <v>14</v>
      </c>
      <c r="C22" s="5"/>
      <c r="D22" s="5"/>
      <c r="E22" s="6" t="e">
        <f ca="1">ROUND('Market conditions'!H18/(AVERAGE('Market conditions'!F19:H19)+1),0)</f>
        <v>#NAME?</v>
      </c>
      <c r="F22" s="6" t="e">
        <f ca="1">ROUND('Market conditions'!I18/(AVERAGE('Market conditions'!G19:I19)+1),0)</f>
        <v>#NAME?</v>
      </c>
      <c r="G22" s="6" t="e">
        <f ca="1">ROUND('Market conditions'!J18/(AVERAGE('Market conditions'!H19:J19)+1),0)</f>
        <v>#NAME?</v>
      </c>
      <c r="H22" s="6" t="e">
        <f ca="1">ROUND('Market conditions'!K18/(AVERAGE('Market conditions'!I19:K19)+1),0)</f>
        <v>#NAME?</v>
      </c>
      <c r="I22" s="6" t="e">
        <f ca="1">ROUND('Market conditions'!L18/(AVERAGE('Market conditions'!J19:L19)+1),0)</f>
        <v>#NAME?</v>
      </c>
      <c r="J22" s="6" t="e">
        <f ca="1">ROUND('Market conditions'!M18/(AVERAGE('Market conditions'!K19:M19)+1),0)</f>
        <v>#NAME?</v>
      </c>
      <c r="K22" s="6" t="e">
        <f ca="1">ROUND('Market conditions'!N18/(AVERAGE('Market conditions'!L19:N19)+1),0)</f>
        <v>#NAME?</v>
      </c>
      <c r="L22" s="19" t="e">
        <f ca="1">ROUND('Market conditions'!O18/(AVERAGE('Market conditions'!M19:O19)+1),0)</f>
        <v>#NAME?</v>
      </c>
      <c r="M22" s="42"/>
      <c r="N22"/>
      <c r="O22"/>
      <c r="P22" s="42"/>
      <c r="Q22" s="42"/>
      <c r="R22" s="42"/>
      <c r="S22" s="42"/>
    </row>
    <row r="23" spans="2:19" ht="12.75" customHeight="1">
      <c r="B23" s="87" t="s">
        <v>15</v>
      </c>
      <c r="C23" s="88"/>
      <c r="D23" s="88"/>
      <c r="E23" s="88"/>
      <c r="F23" s="88"/>
      <c r="G23" s="88"/>
      <c r="H23" s="88"/>
      <c r="I23" s="88"/>
      <c r="J23" s="88"/>
      <c r="K23" s="88"/>
      <c r="L23" s="89"/>
      <c r="Q23" s="30"/>
      <c r="R23" s="30"/>
    </row>
    <row r="24" spans="2:19" ht="12.75" customHeight="1">
      <c r="B24" s="84"/>
      <c r="C24" s="85"/>
      <c r="D24" s="85"/>
      <c r="E24" s="85"/>
      <c r="F24" s="85"/>
      <c r="G24" s="85"/>
      <c r="H24" s="85"/>
      <c r="I24" s="85"/>
      <c r="J24" s="85"/>
      <c r="K24" s="85"/>
      <c r="L24" s="86"/>
      <c r="Q24" s="30"/>
      <c r="R24" s="30"/>
    </row>
    <row r="25" spans="2:19" s="3" customFormat="1" ht="12.75" customHeight="1">
      <c r="B25" s="31" t="s">
        <v>16</v>
      </c>
      <c r="C25" s="7" t="e">
        <f ca="1">C30</f>
        <v>#NAME?</v>
      </c>
      <c r="D25" s="7" t="e">
        <f ca="1">D30</f>
        <v>#NAME?</v>
      </c>
      <c r="E25" s="7" t="e">
        <f ca="1">E30+'Decision options'!D8</f>
        <v>#NAME?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15">
        <v>0</v>
      </c>
      <c r="M25" s="42"/>
      <c r="N25" s="42"/>
      <c r="O25" s="42"/>
      <c r="P25" s="42"/>
      <c r="Q25" s="30"/>
      <c r="R25" s="30"/>
      <c r="S25" s="42"/>
    </row>
    <row r="26" spans="2:19" s="3" customFormat="1" ht="12.75" customHeight="1">
      <c r="B26" s="31" t="s">
        <v>17</v>
      </c>
      <c r="C26" s="11">
        <v>125000</v>
      </c>
      <c r="D26" s="11">
        <v>145000</v>
      </c>
      <c r="E26" s="11">
        <v>55000</v>
      </c>
      <c r="F26" s="11">
        <v>35000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15">
        <v>0</v>
      </c>
      <c r="M26" s="42"/>
      <c r="N26" s="42"/>
      <c r="O26" s="42"/>
      <c r="P26" s="42"/>
      <c r="Q26" s="30"/>
      <c r="R26" s="30"/>
      <c r="S26" s="42"/>
    </row>
    <row r="27" spans="2:19" s="3" customFormat="1" ht="12.75" customHeight="1">
      <c r="B27" s="35" t="s">
        <v>18</v>
      </c>
      <c r="C27" s="8">
        <v>0</v>
      </c>
      <c r="D27" s="12">
        <v>10000</v>
      </c>
      <c r="E27" s="12">
        <v>20000</v>
      </c>
      <c r="F27" s="12">
        <v>20000</v>
      </c>
      <c r="G27" s="12">
        <v>20000</v>
      </c>
      <c r="H27" s="12">
        <v>20000</v>
      </c>
      <c r="I27" s="12">
        <v>20000</v>
      </c>
      <c r="J27" s="12">
        <v>25000</v>
      </c>
      <c r="K27" s="12">
        <v>25000</v>
      </c>
      <c r="L27" s="20">
        <v>25000</v>
      </c>
      <c r="M27" s="42"/>
      <c r="N27" s="42"/>
      <c r="O27" s="42"/>
      <c r="P27" s="42"/>
      <c r="Q27" s="30"/>
      <c r="R27" s="30"/>
      <c r="S27"/>
    </row>
    <row r="28" spans="2:19" ht="12.75" customHeight="1" thickBot="1">
      <c r="B28" s="36" t="s">
        <v>19</v>
      </c>
      <c r="C28" s="21" t="e">
        <f ca="1">SUM(C25:C27)</f>
        <v>#NAME?</v>
      </c>
      <c r="D28" s="21" t="e">
        <f ca="1">SUM(D25:D27)</f>
        <v>#NAME?</v>
      </c>
      <c r="E28" s="21" t="e">
        <f ca="1">SUM(E25:E27)</f>
        <v>#NAME?</v>
      </c>
      <c r="F28" s="21">
        <f t="shared" ref="F28:L28" si="5">SUM(F25:F27)</f>
        <v>55000</v>
      </c>
      <c r="G28" s="21">
        <f t="shared" si="5"/>
        <v>20000</v>
      </c>
      <c r="H28" s="21">
        <f t="shared" si="5"/>
        <v>20000</v>
      </c>
      <c r="I28" s="21">
        <f t="shared" si="5"/>
        <v>20000</v>
      </c>
      <c r="J28" s="21">
        <f t="shared" si="5"/>
        <v>25000</v>
      </c>
      <c r="K28" s="21">
        <f t="shared" si="5"/>
        <v>25000</v>
      </c>
      <c r="L28" s="22">
        <f t="shared" si="5"/>
        <v>25000</v>
      </c>
      <c r="Q28" s="30"/>
      <c r="R28" s="30"/>
    </row>
    <row r="29" spans="2:19" ht="12.95" thickBot="1">
      <c r="Q29" s="30"/>
      <c r="R29" s="30"/>
    </row>
    <row r="30" spans="2:19" ht="12.95" thickBot="1">
      <c r="B30" s="44" t="s">
        <v>20</v>
      </c>
      <c r="C30" s="37" t="e">
        <f ca="1">_xll.VosePERT(3000000,3200000,3600000,C31)</f>
        <v>#NAME?</v>
      </c>
      <c r="D30" s="37" t="e">
        <f ca="1">_xll.VosePERT(3000000,3200000,3600000,D31)</f>
        <v>#NAME?</v>
      </c>
      <c r="E30" s="37" t="e">
        <f ca="1">_xll.VosePERT(3000000,3200000,3600000,E31)</f>
        <v>#NAME?</v>
      </c>
      <c r="N30" s="30"/>
      <c r="O30" s="30"/>
      <c r="P30" s="30"/>
      <c r="Q30" s="30"/>
      <c r="R30" s="30"/>
    </row>
    <row r="31" spans="2:19" ht="12.95" thickBot="1">
      <c r="B31" s="44" t="s">
        <v>21</v>
      </c>
      <c r="C31" s="29" t="e">
        <f t="array" aca="1" ref="C31:E31" ca="1">_xll.VoseCopulaMultiClayton(10)</f>
        <v>#NAME?</v>
      </c>
      <c r="D31" s="29" t="e">
        <f ca="1"/>
        <v>#NAME?</v>
      </c>
      <c r="E31" s="29" t="e">
        <f ca="1"/>
        <v>#NAME?</v>
      </c>
    </row>
    <row r="33" spans="2:18">
      <c r="B33" s="28" t="s">
        <v>22</v>
      </c>
      <c r="C33" s="9" t="e">
        <f ca="1">_xll.VoseInput(B33)+SUM(C30:E30)+'Decision options'!D8</f>
        <v>#NAME?</v>
      </c>
    </row>
    <row r="35" spans="2:18">
      <c r="B35" s="28" t="s">
        <v>23</v>
      </c>
      <c r="C35" s="9" t="e">
        <f ca="1">_xll.VoseOutput(B35,"Days")+DevCosts/_xll.VosePERT(30000,32000,36000)</f>
        <v>#NAME?</v>
      </c>
      <c r="R35" s="30"/>
    </row>
    <row r="36" spans="2:18">
      <c r="R36" s="30"/>
    </row>
    <row r="38" spans="2:18">
      <c r="C38" s="2"/>
    </row>
    <row r="40" spans="2:18">
      <c r="L40" s="49" t="s">
        <v>24</v>
      </c>
    </row>
    <row r="41" spans="2:18">
      <c r="L41" s="49" t="s">
        <v>24</v>
      </c>
    </row>
    <row r="62" spans="5:5">
      <c r="E62" s="40"/>
    </row>
    <row r="63" spans="5:5">
      <c r="E63" s="40"/>
    </row>
    <row r="64" spans="5:5">
      <c r="E64" s="40"/>
    </row>
  </sheetData>
  <mergeCells count="3">
    <mergeCell ref="B9:L10"/>
    <mergeCell ref="B19:L20"/>
    <mergeCell ref="B23:L24"/>
  </mergeCells>
  <phoneticPr fontId="8" type="noConversion"/>
  <pageMargins left="0.75" right="0.75" top="1" bottom="1" header="0.5" footer="0.5"/>
  <pageSetup orientation="portrait" r:id="rId1"/>
  <headerFooter alignWithMargins="0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29FC8C78-4457-4177-AC7C-1A0CB6308450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ModelRiskCharts!B103:B112</xm:f>
              <xm:sqref>L14</xm:sqref>
            </x14:sparkline>
          </x14:sparklines>
        </x14:sparklineGroup>
        <x14:sparklineGroup type="column" displayEmptyCellsAs="gap" xr2:uid="{A333A1B1-82AF-4B41-BCAA-AB985ACD9D18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ModelRiskCharts!B93:B102</xm:f>
              <xm:sqref>K14</xm:sqref>
            </x14:sparkline>
          </x14:sparklines>
        </x14:sparklineGroup>
        <x14:sparklineGroup type="column" displayEmptyCellsAs="gap" xr2:uid="{1D738A0A-B777-4573-B087-45AB497211AD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ModelRiskCharts!B83:B92</xm:f>
              <xm:sqref>J14</xm:sqref>
            </x14:sparkline>
          </x14:sparklines>
        </x14:sparklineGroup>
        <x14:sparklineGroup type="column" displayEmptyCellsAs="gap" xr2:uid="{E7FC539E-E125-4CF7-A9B1-C97B14709AFD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ModelRiskCharts!B73:B82</xm:f>
              <xm:sqref>I14</xm:sqref>
            </x14:sparkline>
          </x14:sparklines>
        </x14:sparklineGroup>
        <x14:sparklineGroup type="column" displayEmptyCellsAs="gap" xr2:uid="{15F717DB-AED9-41ED-B97C-CFD8A20E343A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ModelRiskCharts!B63:B72</xm:f>
              <xm:sqref>H14</xm:sqref>
            </x14:sparkline>
          </x14:sparklines>
        </x14:sparklineGroup>
        <x14:sparklineGroup type="column" displayEmptyCellsAs="gap" xr2:uid="{949029F4-7BC2-439A-8BF1-104B8E58F51D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ModelRiskCharts!B53:B62</xm:f>
              <xm:sqref>G14</xm:sqref>
            </x14:sparkline>
          </x14:sparklines>
        </x14:sparklineGroup>
        <x14:sparklineGroup type="column" displayEmptyCellsAs="gap" xr2:uid="{9B99CE1E-98AD-4D13-9D25-0D8A37E4AC12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ModelRiskCharts!B43:B52</xm:f>
              <xm:sqref>F14</xm:sqref>
            </x14:sparkline>
          </x14:sparklines>
        </x14:sparklineGroup>
        <x14:sparklineGroup type="column" displayEmptyCellsAs="gap" xr2:uid="{F7CD252E-ECA9-43EA-960D-28DF359959ED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ModelRiskCharts!B33:B42</xm:f>
              <xm:sqref>E14</xm:sqref>
            </x14:sparkline>
          </x14:sparklines>
        </x14:sparklineGroup>
        <x14:sparklineGroup type="column" displayEmptyCellsAs="gap" xr2:uid="{87BC45CE-B8AA-4259-9583-05B1EA55BD9A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ModelRiskCharts!B23:B32</xm:f>
              <xm:sqref>D14</xm:sqref>
            </x14:sparkline>
          </x14:sparklines>
        </x14:sparklineGroup>
        <x14:sparklineGroup type="column" displayEmptyCellsAs="gap" xr2:uid="{9DF13C9B-6F33-447E-97F0-D51A4D54C264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ModelRiskCharts!B13:B22</xm:f>
              <xm:sqref>C14</xm:sqref>
            </x14:sparkline>
          </x14:sparklines>
        </x14:sparklineGroup>
        <x14:sparklineGroup type="column" displayEmptyCellsAs="gap" xr2:uid="{77AF2385-8540-4FA0-BACD-0B2C564CA32B}">
          <x14:colorSeries theme="5" tint="-0.249977111117893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ModelRiskCharts!B233:B242</xm:f>
              <xm:sqref>C35</xm:sqref>
            </x14:sparkline>
          </x14:sparklines>
        </x14:sparklineGroup>
        <x14:sparklineGroup type="column" displayEmptyCellsAs="gap" xr2:uid="{CD303F8D-7568-4CBA-8891-B8A5B54FB37B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'Cashflow analysis'!B3:B12</xm:f>
              <xm:sqref>H4</xm:sqref>
            </x14:sparkline>
          </x14:sparklines>
        </x14:sparklineGroup>
        <x14:sparklineGroup type="column" displayEmptyCellsAs="gap" xr2:uid="{7410922B-62E9-4D0C-B8EC-1A9864F3AB0A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ModelRiskCharts!B223:B232</xm:f>
              <xm:sqref>C33</xm:sqref>
            </x14:sparkline>
          </x14:sparklines>
        </x14:sparklineGroup>
        <x14:sparklineGroup type="column" displayEmptyCellsAs="gap" xr2:uid="{AEF6F96D-8808-4890-AD91-7F14BD822DE7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ModelRiskCharts!B213:B222</xm:f>
              <xm:sqref>E21</xm:sqref>
            </x14:sparkline>
          </x14:sparklines>
        </x14:sparklineGroup>
        <x14:sparklineGroup type="column" displayEmptyCellsAs="gap" xr2:uid="{66A5BEB4-E3C3-4220-A05D-A5F77EEC25CA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ModelRiskCharts!B203:B212</xm:f>
              <xm:sqref>L18</xm:sqref>
            </x14:sparkline>
          </x14:sparklines>
        </x14:sparklineGroup>
        <x14:sparklineGroup type="column" displayEmptyCellsAs="gap" xr2:uid="{6560CBF7-E55C-424B-97F7-AB53D1EECD4C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ModelRiskCharts!B193:B202</xm:f>
              <xm:sqref>K18</xm:sqref>
            </x14:sparkline>
          </x14:sparklines>
        </x14:sparklineGroup>
        <x14:sparklineGroup type="column" displayEmptyCellsAs="gap" xr2:uid="{421F0C71-0B15-4783-840F-D7D175BC1F45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ModelRiskCharts!B183:B192</xm:f>
              <xm:sqref>J18</xm:sqref>
            </x14:sparkline>
          </x14:sparklines>
        </x14:sparklineGroup>
        <x14:sparklineGroup type="column" displayEmptyCellsAs="gap" xr2:uid="{EEC8162D-5432-41DB-84B0-AAA387978F87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ModelRiskCharts!B173:B182</xm:f>
              <xm:sqref>I18</xm:sqref>
            </x14:sparkline>
          </x14:sparklines>
        </x14:sparklineGroup>
        <x14:sparklineGroup type="column" displayEmptyCellsAs="gap" xr2:uid="{D3406A48-D6D6-4060-A8C6-1C4C93D1F1E2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ModelRiskCharts!B163:B172</xm:f>
              <xm:sqref>H18</xm:sqref>
            </x14:sparkline>
          </x14:sparklines>
        </x14:sparklineGroup>
        <x14:sparklineGroup type="column" displayEmptyCellsAs="gap" xr2:uid="{0C0E3558-74BE-4C4E-A23E-9C623C9C2017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ModelRiskCharts!B153:B162</xm:f>
              <xm:sqref>G18</xm:sqref>
            </x14:sparkline>
          </x14:sparklines>
        </x14:sparklineGroup>
        <x14:sparklineGroup type="column" displayEmptyCellsAs="gap" xr2:uid="{0532FD57-AF1D-4503-A13A-D49E398EBE7E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ModelRiskCharts!B143:B152</xm:f>
              <xm:sqref>F18</xm:sqref>
            </x14:sparkline>
          </x14:sparklines>
        </x14:sparklineGroup>
        <x14:sparklineGroup type="column" displayEmptyCellsAs="gap" xr2:uid="{3B896ED1-CB06-4EB4-8B95-0E0450D63474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ModelRiskCharts!B133:B142</xm:f>
              <xm:sqref>E18</xm:sqref>
            </x14:sparkline>
          </x14:sparklines>
        </x14:sparklineGroup>
        <x14:sparklineGroup type="column" displayEmptyCellsAs="gap" xr2:uid="{9E0987D1-F348-46CF-9F17-FE281A3BD081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ModelRiskCharts!B123:B132</xm:f>
              <xm:sqref>D18</xm:sqref>
            </x14:sparkline>
          </x14:sparklines>
        </x14:sparklineGroup>
        <x14:sparklineGroup type="column" displayEmptyCellsAs="gap" xr2:uid="{30195EAC-1251-466D-AD75-FFEB26743F8F}">
          <x14:colorSeries theme="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ModelRiskCharts!B113:B122</xm:f>
              <xm:sqref>C18</xm:sqref>
            </x14:sparkline>
          </x14:sparklines>
        </x14:sparklineGroup>
        <x14:sparklineGroup type="column" displayEmptyCellsAs="gap" high="1" xr2:uid="{5FF61EA3-D504-41A5-B189-DBC20324C466}">
          <x14:colorSeries theme="9" tint="0.39997558519241921"/>
          <x14:colorNegative theme="6"/>
          <x14:colorAxis rgb="FF000000"/>
          <x14:colorMarkers theme="5" tint="-0.499984740745262"/>
          <x14:colorFirst theme="5" tint="0.39997558519241921"/>
          <x14:colorLast theme="5" tint="0.39997558519241921"/>
          <x14:colorHigh theme="9"/>
          <x14:colorLow theme="5"/>
          <x14:sparklines>
            <x14:sparkline>
              <xm:f>ModelRiskCharts!B3:B12</xm:f>
              <xm:sqref>C6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E9956-A29A-498F-BFC5-CEAC435F35EB}">
  <sheetPr codeName="Sheet4"/>
  <dimension ref="B2:E8"/>
  <sheetViews>
    <sheetView workbookViewId="0">
      <selection activeCell="E16" sqref="E16"/>
    </sheetView>
  </sheetViews>
  <sheetFormatPr defaultRowHeight="12.6"/>
  <cols>
    <col min="4" max="4" width="13" customWidth="1"/>
  </cols>
  <sheetData>
    <row r="2" spans="2:5">
      <c r="B2" s="90" t="s">
        <v>25</v>
      </c>
      <c r="C2" s="91"/>
      <c r="D2" s="91"/>
      <c r="E2" s="92"/>
    </row>
    <row r="3" spans="2:5">
      <c r="B3" s="93"/>
      <c r="C3" s="94"/>
      <c r="D3" s="94"/>
      <c r="E3" s="95"/>
    </row>
    <row r="4" spans="2:5">
      <c r="B4" s="96"/>
      <c r="C4" s="97"/>
      <c r="D4" s="97"/>
      <c r="E4" s="98"/>
    </row>
    <row r="5" spans="2:5">
      <c r="B5" s="61" t="s">
        <v>26</v>
      </c>
      <c r="C5" s="66" t="s">
        <v>27</v>
      </c>
      <c r="D5" s="32" t="s">
        <v>28</v>
      </c>
      <c r="E5" s="32" t="s">
        <v>29</v>
      </c>
    </row>
    <row r="6" spans="2:5">
      <c r="B6" s="61">
        <v>1</v>
      </c>
      <c r="C6" s="32" t="s">
        <v>30</v>
      </c>
      <c r="D6" s="33">
        <v>0</v>
      </c>
      <c r="E6" s="68">
        <v>0</v>
      </c>
    </row>
    <row r="7" spans="2:5" ht="12.95" thickBot="1">
      <c r="B7" s="67">
        <v>2</v>
      </c>
      <c r="C7" s="74" t="s">
        <v>31</v>
      </c>
      <c r="D7" s="65">
        <v>2400000</v>
      </c>
      <c r="E7" s="69">
        <v>0.16</v>
      </c>
    </row>
    <row r="8" spans="2:5" ht="12.95" thickTop="1">
      <c r="B8" s="70" t="s">
        <v>32</v>
      </c>
      <c r="C8" s="73"/>
      <c r="D8" s="71" t="e">
        <f ca="1">_xll.VoseSimTable(D6:D7,D6)</f>
        <v>#NAME?</v>
      </c>
      <c r="E8" s="72" t="e">
        <f ca="1">_xll.VoseSimTable(E6:E7,E6)</f>
        <v>#NAME?</v>
      </c>
    </row>
  </sheetData>
  <mergeCells count="1">
    <mergeCell ref="B2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E459F-8B1C-4EE9-A0EC-A1A5385B3011}">
  <sheetPr codeName="Sheet6"/>
  <dimension ref="B2:O20"/>
  <sheetViews>
    <sheetView workbookViewId="0">
      <selection activeCell="H23" sqref="H23"/>
    </sheetView>
  </sheetViews>
  <sheetFormatPr defaultRowHeight="12.6"/>
  <cols>
    <col min="2" max="2" width="19.7109375" bestFit="1" customWidth="1"/>
    <col min="5" max="5" width="15.5703125" bestFit="1" customWidth="1"/>
  </cols>
  <sheetData>
    <row r="2" spans="2:15">
      <c r="B2" s="42" t="s">
        <v>33</v>
      </c>
    </row>
    <row r="3" spans="2:15">
      <c r="B3" s="28" t="s">
        <v>34</v>
      </c>
      <c r="C3" s="26" t="e">
        <f ca="1">_xll.VoseInput("Change in tax regime")+_xll.VoseBernoulli(20%)</f>
        <v>#NAME?</v>
      </c>
    </row>
    <row r="4" spans="2:15">
      <c r="B4" s="28" t="s">
        <v>35</v>
      </c>
      <c r="C4" s="45">
        <f ca="1">'Cashflow analysis'!C8+2</f>
        <v>2027</v>
      </c>
    </row>
    <row r="5" spans="2:15">
      <c r="B5" s="28" t="s">
        <v>36</v>
      </c>
      <c r="C5" s="46">
        <v>0.3</v>
      </c>
    </row>
    <row r="7" spans="2:15">
      <c r="B7" s="42" t="s">
        <v>37</v>
      </c>
    </row>
    <row r="8" spans="2:15" ht="12.95" thickBot="1">
      <c r="B8" s="34" t="s">
        <v>37</v>
      </c>
      <c r="C8" s="27" t="e">
        <f ca="1">_xll.VoseInput(B8)+_xll.VosePERT(2%,20%,40%)</f>
        <v>#NAME?</v>
      </c>
    </row>
    <row r="9" spans="2:15">
      <c r="B9" s="47" t="s">
        <v>38</v>
      </c>
      <c r="C9" s="48" t="s">
        <v>39</v>
      </c>
    </row>
    <row r="10" spans="2:15">
      <c r="B10" s="28" t="s">
        <v>40</v>
      </c>
      <c r="C10" s="45">
        <v>3500</v>
      </c>
    </row>
    <row r="11" spans="2:15" ht="12.95" thickBot="1">
      <c r="B11" s="34" t="s">
        <v>41</v>
      </c>
      <c r="C11" s="50">
        <v>8500</v>
      </c>
    </row>
    <row r="13" spans="2:15">
      <c r="E13" s="87" t="s">
        <v>42</v>
      </c>
      <c r="F13" s="88"/>
      <c r="G13" s="88"/>
      <c r="H13" s="88"/>
      <c r="I13" s="88"/>
      <c r="J13" s="88"/>
      <c r="K13" s="88"/>
      <c r="L13" s="88"/>
      <c r="M13" s="88"/>
      <c r="N13" s="88"/>
      <c r="O13" s="89"/>
    </row>
    <row r="14" spans="2:15" ht="12.95" thickBot="1">
      <c r="E14" s="84"/>
      <c r="F14" s="85"/>
      <c r="G14" s="85"/>
      <c r="H14" s="85"/>
      <c r="I14" s="85"/>
      <c r="J14" s="85"/>
      <c r="K14" s="85"/>
      <c r="L14" s="85"/>
      <c r="M14" s="85"/>
      <c r="N14" s="85"/>
      <c r="O14" s="86"/>
    </row>
    <row r="15" spans="2:15" ht="12.95">
      <c r="E15" s="52" t="s">
        <v>2</v>
      </c>
      <c r="F15" s="53">
        <f ca="1">YEAR(TODAY())+1</f>
        <v>2025</v>
      </c>
      <c r="G15" s="53">
        <f t="shared" ref="G15:O15" ca="1" si="0">F15+1</f>
        <v>2026</v>
      </c>
      <c r="H15" s="53">
        <f t="shared" ca="1" si="0"/>
        <v>2027</v>
      </c>
      <c r="I15" s="53">
        <f t="shared" ca="1" si="0"/>
        <v>2028</v>
      </c>
      <c r="J15" s="53">
        <f t="shared" ca="1" si="0"/>
        <v>2029</v>
      </c>
      <c r="K15" s="53">
        <f t="shared" ca="1" si="0"/>
        <v>2030</v>
      </c>
      <c r="L15" s="53">
        <f t="shared" ca="1" si="0"/>
        <v>2031</v>
      </c>
      <c r="M15" s="53">
        <f t="shared" ca="1" si="0"/>
        <v>2032</v>
      </c>
      <c r="N15" s="53">
        <f t="shared" ca="1" si="0"/>
        <v>2033</v>
      </c>
      <c r="O15" s="54">
        <f t="shared" ca="1" si="0"/>
        <v>2034</v>
      </c>
    </row>
    <row r="16" spans="2:15" ht="33.950000000000003" customHeight="1">
      <c r="E16" s="32" t="s">
        <v>43</v>
      </c>
      <c r="F16" s="55">
        <v>0.03</v>
      </c>
      <c r="G16" s="56" t="e">
        <f ca="1">_xll.VoseInput('Market conditions'!E16)+F16+_xll.VosePERT(-0.5%,0,0.8%)</f>
        <v>#NAME?</v>
      </c>
      <c r="H16" s="56" t="e">
        <f ca="1">G16+_xll.VosePERT(-0.5%,0,0.8%)</f>
        <v>#NAME?</v>
      </c>
      <c r="I16" s="56" t="e">
        <f ca="1">H16+_xll.VosePERT(-0.5%,0,0.8%)</f>
        <v>#NAME?</v>
      </c>
      <c r="J16" s="56" t="e">
        <f ca="1">I16+_xll.VosePERT(-0.5%,0,0.8%)</f>
        <v>#NAME?</v>
      </c>
      <c r="K16" s="56" t="e">
        <f ca="1">J16+_xll.VosePERT(-0.5%,0,0.8%)</f>
        <v>#NAME?</v>
      </c>
      <c r="L16" s="56" t="e">
        <f ca="1">K16+_xll.VosePERT(-0.5%,0,0.8%)</f>
        <v>#NAME?</v>
      </c>
      <c r="M16" s="56" t="e">
        <f ca="1">L16+_xll.VosePERT(-0.5%,0,0.8%)</f>
        <v>#NAME?</v>
      </c>
      <c r="N16" s="56" t="e">
        <f ca="1">M16+_xll.VosePERT(-0.5%,0,0.8%)</f>
        <v>#NAME?</v>
      </c>
      <c r="O16" s="57" t="e">
        <f ca="1">N16+_xll.VosePERT(-0.5%,0,0.8%)</f>
        <v>#NAME?</v>
      </c>
    </row>
    <row r="17" spans="5:15" ht="33.950000000000003" customHeight="1">
      <c r="E17" s="32" t="s">
        <v>44</v>
      </c>
      <c r="F17" s="55">
        <v>0.35</v>
      </c>
      <c r="G17" s="56" t="e">
        <f ca="1">IF(AND(conservatives=1,'Cashflow analysis'!D8=Election),newtax,F17)</f>
        <v>#NAME?</v>
      </c>
      <c r="H17" s="56" t="e">
        <f ca="1">IF(AND(conservatives=1,'Cashflow analysis'!E8=Election),newtax,G17)</f>
        <v>#NAME?</v>
      </c>
      <c r="I17" s="56" t="e">
        <f ca="1">IF(AND(conservatives=1,'Cashflow analysis'!F8=Election),newtax,H17)</f>
        <v>#NAME?</v>
      </c>
      <c r="J17" s="56" t="e">
        <f ca="1">IF(AND(conservatives=1,'Cashflow analysis'!G8=Election),newtax,I17)</f>
        <v>#NAME?</v>
      </c>
      <c r="K17" s="56" t="e">
        <f ca="1">IF(AND(conservatives=1,'Cashflow analysis'!H8=Election),newtax,J17)</f>
        <v>#NAME?</v>
      </c>
      <c r="L17" s="56" t="e">
        <f ca="1">IF(AND(conservatives=1,'Cashflow analysis'!I8=Election),newtax,K17)</f>
        <v>#NAME?</v>
      </c>
      <c r="M17" s="56" t="e">
        <f ca="1">IF(AND(conservatives=1,'Cashflow analysis'!J8=Election),newtax,L17)</f>
        <v>#NAME?</v>
      </c>
      <c r="N17" s="56" t="e">
        <f ca="1">IF(AND(conservatives=1,'Cashflow analysis'!K8=Election),newtax,M17)</f>
        <v>#NAME?</v>
      </c>
      <c r="O17" s="56" t="e">
        <f ca="1">IF(AND(conservatives=1,'Cashflow analysis'!L8=Election),newtax,N17)</f>
        <v>#NAME?</v>
      </c>
    </row>
    <row r="18" spans="5:15" ht="33.950000000000003" customHeight="1">
      <c r="E18" s="32" t="s">
        <v>45</v>
      </c>
      <c r="F18" s="58"/>
      <c r="G18" s="58"/>
      <c r="H18" s="59" t="e">
        <f ca="1">_xll.VoseInput(E18)+_xll.VosePERT(2500,3000,5000)*(1+'Decision options'!E8)</f>
        <v>#NAME?</v>
      </c>
      <c r="I18" s="59" t="e">
        <f t="shared" ref="I18:O18" ca="1" si="1">MIN(20000,H18*(1+growth))</f>
        <v>#NAME?</v>
      </c>
      <c r="J18" s="59" t="e">
        <f t="shared" ca="1" si="1"/>
        <v>#NAME?</v>
      </c>
      <c r="K18" s="59" t="e">
        <f t="shared" ca="1" si="1"/>
        <v>#NAME?</v>
      </c>
      <c r="L18" s="59" t="e">
        <f t="shared" ca="1" si="1"/>
        <v>#NAME?</v>
      </c>
      <c r="M18" s="59" t="e">
        <f t="shared" ca="1" si="1"/>
        <v>#NAME?</v>
      </c>
      <c r="N18" s="59" t="e">
        <f t="shared" ca="1" si="1"/>
        <v>#NAME?</v>
      </c>
      <c r="O18" s="60" t="e">
        <f t="shared" ca="1" si="1"/>
        <v>#NAME?</v>
      </c>
    </row>
    <row r="19" spans="5:15" ht="33.950000000000003" customHeight="1">
      <c r="E19" s="32" t="s">
        <v>46</v>
      </c>
      <c r="F19" s="61">
        <v>0</v>
      </c>
      <c r="G19" s="61">
        <v>0</v>
      </c>
      <c r="H19" s="61">
        <v>0</v>
      </c>
      <c r="I19" s="62" t="e">
        <f ca="1">IF('Market conditions'!H18&gt;threshold2,2,IF('Market conditions'!H18&gt;threshold1,1,0))</f>
        <v>#NAME?</v>
      </c>
      <c r="J19" s="62" t="e">
        <f ca="1">IF('Market conditions'!I18&gt;threshold2,2,IF('Market conditions'!I18&gt;threshold1,1,0))</f>
        <v>#NAME?</v>
      </c>
      <c r="K19" s="62" t="e">
        <f ca="1">IF('Market conditions'!J18&gt;threshold2,2,IF('Market conditions'!J18&gt;threshold1,1,0))</f>
        <v>#NAME?</v>
      </c>
      <c r="L19" s="62" t="e">
        <f ca="1">IF('Market conditions'!K18&gt;threshold2,2,IF('Market conditions'!K18&gt;threshold1,1,0))</f>
        <v>#NAME?</v>
      </c>
      <c r="M19" s="62" t="e">
        <f ca="1">IF('Market conditions'!L18&gt;threshold2,2,IF('Market conditions'!L18&gt;threshold1,1,0))</f>
        <v>#NAME?</v>
      </c>
      <c r="N19" s="62" t="e">
        <f ca="1">IF('Market conditions'!M18&gt;threshold2,2,IF('Market conditions'!M18&gt;threshold1,1,0))</f>
        <v>#NAME?</v>
      </c>
      <c r="O19" s="62" t="e">
        <f ca="1">IF('Market conditions'!N18&gt;threshold2,2,IF('Market conditions'!N18&gt;threshold1,1,0))</f>
        <v>#NAME?</v>
      </c>
    </row>
    <row r="20" spans="5:15" ht="33.950000000000003" customHeight="1">
      <c r="E20" s="32" t="s">
        <v>47</v>
      </c>
      <c r="F20" s="63"/>
      <c r="G20" s="63"/>
      <c r="H20" s="63" t="e">
        <f ca="1">_xll.VoseInput('Market conditions'!E20)+_xll.VosePERT(22.75,23.25,24.5)*100</f>
        <v>#NAME?</v>
      </c>
      <c r="I20" s="63" t="e">
        <f ca="1">H20*(1+'Market conditions'!I16)</f>
        <v>#NAME?</v>
      </c>
      <c r="J20" s="63" t="e">
        <f ca="1">I20*(1+'Market conditions'!J16)</f>
        <v>#NAME?</v>
      </c>
      <c r="K20" s="63" t="e">
        <f ca="1">J20*(1+'Market conditions'!K16)</f>
        <v>#NAME?</v>
      </c>
      <c r="L20" s="63" t="e">
        <f ca="1">K20*(1+'Market conditions'!L16)</f>
        <v>#NAME?</v>
      </c>
      <c r="M20" s="63" t="e">
        <f ca="1">L20*(1+'Market conditions'!M16)</f>
        <v>#NAME?</v>
      </c>
      <c r="N20" s="63" t="e">
        <f ca="1">M20*(1+'Market conditions'!N16)</f>
        <v>#NAME?</v>
      </c>
      <c r="O20" s="63" t="e">
        <f ca="1">N20*(1+'Market conditions'!O16)</f>
        <v>#NAME?</v>
      </c>
    </row>
  </sheetData>
  <mergeCells count="1">
    <mergeCell ref="E13:O14"/>
  </mergeCells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01D8A046-7DAC-4C2E-BB06-8BF2D2068B04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ModelRiskCharts!B243:B252</xm:f>
              <xm:sqref>C3</xm:sqref>
            </x14:sparkline>
          </x14:sparklines>
        </x14:sparklineGroup>
        <x14:sparklineGroup type="column" displayEmptyCellsAs="gap" xr2:uid="{42F8C425-2871-4A46-86D0-1531D199E071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ModelRiskCharts!B263:B272</xm:f>
              <xm:sqref>G16</xm:sqref>
            </x14:sparkline>
          </x14:sparklines>
        </x14:sparklineGroup>
        <x14:sparklineGroup type="column" displayEmptyCellsAs="gap" xr2:uid="{A133C4F5-BCBA-43FA-9D4B-36F9888B96F6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ModelRiskCharts!B253:B262</xm:f>
              <xm:sqref>C8</xm:sqref>
            </x14:sparkline>
          </x14:sparklines>
        </x14:sparklineGroup>
        <x14:sparklineGroup type="column" displayEmptyCellsAs="gap" xr2:uid="{627E933D-D681-43CD-AC15-BFF86853E351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ModelRiskCharts!B273:B282</xm:f>
              <xm:sqref>H18</xm:sqref>
            </x14:sparkline>
          </x14:sparklines>
        </x14:sparklineGroup>
        <x14:sparklineGroup type="column" displayEmptyCellsAs="gap" xr2:uid="{14DA4119-3587-4120-95B4-2075E60BC3CE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ModelRiskCharts!B283:B292</xm:f>
              <xm:sqref>H20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DEBA3-C01A-4679-B61F-6AE79F9C5571}">
  <sheetPr codeName="Sheet7"/>
  <dimension ref="B4:O15"/>
  <sheetViews>
    <sheetView workbookViewId="0">
      <selection activeCell="D10" sqref="D10:M15"/>
    </sheetView>
  </sheetViews>
  <sheetFormatPr defaultColWidth="8.7109375" defaultRowHeight="15.6"/>
  <cols>
    <col min="1" max="1" width="8.7109375" style="75"/>
    <col min="2" max="2" width="11.7109375" style="75" customWidth="1"/>
    <col min="3" max="3" width="10.85546875" style="75" customWidth="1"/>
    <col min="4" max="13" width="11.85546875" style="75" customWidth="1"/>
    <col min="14" max="14" width="8.7109375" style="75"/>
    <col min="15" max="15" width="9.5703125" style="75" customWidth="1"/>
    <col min="16" max="16384" width="8.7109375" style="75"/>
  </cols>
  <sheetData>
    <row r="4" spans="2:15">
      <c r="C4" s="76" t="s">
        <v>48</v>
      </c>
      <c r="D4" s="77" t="s">
        <v>49</v>
      </c>
      <c r="E4" s="77" t="s">
        <v>50</v>
      </c>
      <c r="F4" s="77" t="s">
        <v>51</v>
      </c>
      <c r="G4" s="77" t="s">
        <v>52</v>
      </c>
      <c r="I4" s="78" t="s">
        <v>53</v>
      </c>
    </row>
    <row r="5" spans="2:15">
      <c r="C5" s="77" t="s">
        <v>30</v>
      </c>
      <c r="D5" s="80" t="e">
        <f ca="1">_xll.VoseSimMean('Cashflow analysis'!$C$6,I5)</f>
        <v>#NAME?</v>
      </c>
      <c r="E5" s="80">
        <v>-6.6570028041531906</v>
      </c>
      <c r="F5" s="80">
        <v>4.6580673661582424</v>
      </c>
      <c r="G5" s="80">
        <v>19.299637640746077</v>
      </c>
      <c r="I5" s="78">
        <v>1</v>
      </c>
    </row>
    <row r="6" spans="2:15">
      <c r="C6" s="77" t="s">
        <v>31</v>
      </c>
      <c r="D6" s="80" t="e">
        <f ca="1">_xll.VoseSimMean('Cashflow analysis'!$C$6,I6)</f>
        <v>#NAME?</v>
      </c>
      <c r="E6" s="80">
        <v>-6.7257923461555542</v>
      </c>
      <c r="F6" s="80">
        <v>6.2239343388297428</v>
      </c>
      <c r="G6" s="80">
        <v>21.8153305300076</v>
      </c>
      <c r="I6" s="78">
        <v>2</v>
      </c>
    </row>
    <row r="9" spans="2:15">
      <c r="B9" s="102" t="s">
        <v>54</v>
      </c>
      <c r="C9" s="102"/>
      <c r="D9" s="77">
        <f ca="1">'Cashflow analysis'!C8</f>
        <v>2025</v>
      </c>
      <c r="E9" s="77">
        <f ca="1">'Cashflow analysis'!D8</f>
        <v>2026</v>
      </c>
      <c r="F9" s="77">
        <f ca="1">'Cashflow analysis'!E8</f>
        <v>2027</v>
      </c>
      <c r="G9" s="77">
        <f ca="1">'Cashflow analysis'!F8</f>
        <v>2028</v>
      </c>
      <c r="H9" s="77">
        <f ca="1">'Cashflow analysis'!G8</f>
        <v>2029</v>
      </c>
      <c r="I9" s="77">
        <f ca="1">'Cashflow analysis'!H8</f>
        <v>2030</v>
      </c>
      <c r="J9" s="77">
        <f ca="1">'Cashflow analysis'!I8</f>
        <v>2031</v>
      </c>
      <c r="K9" s="77">
        <f ca="1">'Cashflow analysis'!J8</f>
        <v>2032</v>
      </c>
      <c r="L9" s="77">
        <f ca="1">'Cashflow analysis'!K8</f>
        <v>2033</v>
      </c>
      <c r="M9" s="77">
        <f ca="1">'Cashflow analysis'!L8</f>
        <v>2034</v>
      </c>
      <c r="O9" s="78" t="s">
        <v>53</v>
      </c>
    </row>
    <row r="10" spans="2:15">
      <c r="B10" s="99" t="s">
        <v>30</v>
      </c>
      <c r="C10" s="77" t="s">
        <v>50</v>
      </c>
      <c r="D10" s="79" t="e">
        <f ca="1">_xll.VoseSimPercentile('Cashflow analysis'!C$18,RIGHT($C10,2)/100,$O10)/1000000</f>
        <v>#NAME?</v>
      </c>
      <c r="E10" s="79" t="e">
        <f ca="1">_xll.VoseSimPercentile('Cashflow analysis'!D$18,RIGHT($C10,2)/100,$O10)/1000000</f>
        <v>#NAME?</v>
      </c>
      <c r="F10" s="79" t="e">
        <f ca="1">_xll.VoseSimPercentile('Cashflow analysis'!E$18,RIGHT($C10,2)/100,$O10)/1000000</f>
        <v>#NAME?</v>
      </c>
      <c r="G10" s="79" t="e">
        <f ca="1">_xll.VoseSimPercentile('Cashflow analysis'!F$18,RIGHT($C10,2)/100,$O10)/1000000</f>
        <v>#NAME?</v>
      </c>
      <c r="H10" s="79" t="e">
        <f ca="1">_xll.VoseSimPercentile('Cashflow analysis'!G$18,RIGHT($C10,2)/100,$O10)/1000000</f>
        <v>#NAME?</v>
      </c>
      <c r="I10" s="79" t="e">
        <f ca="1">_xll.VoseSimPercentile('Cashflow analysis'!H$18,RIGHT($C10,2)/100,$O10)/1000000</f>
        <v>#NAME?</v>
      </c>
      <c r="J10" s="79" t="e">
        <f ca="1">_xll.VoseSimPercentile('Cashflow analysis'!I$18,RIGHT($C10,2)/100,$O10)/1000000</f>
        <v>#NAME?</v>
      </c>
      <c r="K10" s="79" t="e">
        <f ca="1">_xll.VoseSimPercentile('Cashflow analysis'!J$18,RIGHT($C10,2)/100,$O10)/1000000</f>
        <v>#NAME?</v>
      </c>
      <c r="L10" s="79" t="e">
        <f ca="1">_xll.VoseSimPercentile('Cashflow analysis'!K$18,RIGHT($C10,2)/100,$O10)/1000000</f>
        <v>#NAME?</v>
      </c>
      <c r="M10" s="79" t="e">
        <f ca="1">_xll.VoseSimPercentile('Cashflow analysis'!L$18,RIGHT($C10,2)/100,$O10)/1000000</f>
        <v>#NAME?</v>
      </c>
      <c r="O10" s="78">
        <v>1</v>
      </c>
    </row>
    <row r="11" spans="2:15">
      <c r="B11" s="100"/>
      <c r="C11" s="77" t="s">
        <v>51</v>
      </c>
      <c r="D11" s="79" t="e">
        <f ca="1">_xll.VoseSimPercentile('Cashflow analysis'!C$18,RIGHT($C11,2)/100,$O11)/1000000</f>
        <v>#NAME?</v>
      </c>
      <c r="E11" s="79" t="e">
        <f ca="1">_xll.VoseSimPercentile('Cashflow analysis'!D$18,RIGHT($C11,2)/100,$O11)/1000000</f>
        <v>#NAME?</v>
      </c>
      <c r="F11" s="79" t="e">
        <f ca="1">_xll.VoseSimPercentile('Cashflow analysis'!E$18,RIGHT($C11,2)/100,$O11)/1000000</f>
        <v>#NAME?</v>
      </c>
      <c r="G11" s="79" t="e">
        <f ca="1">_xll.VoseSimPercentile('Cashflow analysis'!F$18,RIGHT($C11,2)/100,$O11)/1000000</f>
        <v>#NAME?</v>
      </c>
      <c r="H11" s="79" t="e">
        <f ca="1">_xll.VoseSimPercentile('Cashflow analysis'!G$18,RIGHT($C11,2)/100,$O11)/1000000</f>
        <v>#NAME?</v>
      </c>
      <c r="I11" s="79" t="e">
        <f ca="1">_xll.VoseSimPercentile('Cashflow analysis'!H$18,RIGHT($C11,2)/100,$O11)/1000000</f>
        <v>#NAME?</v>
      </c>
      <c r="J11" s="79" t="e">
        <f ca="1">_xll.VoseSimPercentile('Cashflow analysis'!I$18,RIGHT($C11,2)/100,$O11)/1000000</f>
        <v>#NAME?</v>
      </c>
      <c r="K11" s="79" t="e">
        <f ca="1">_xll.VoseSimPercentile('Cashflow analysis'!J$18,RIGHT($C11,2)/100,$O11)/1000000</f>
        <v>#NAME?</v>
      </c>
      <c r="L11" s="79" t="e">
        <f ca="1">_xll.VoseSimPercentile('Cashflow analysis'!K$18,RIGHT($C11,2)/100,$O11)/1000000</f>
        <v>#NAME?</v>
      </c>
      <c r="M11" s="79" t="e">
        <f ca="1">_xll.VoseSimPercentile('Cashflow analysis'!L$18,RIGHT($C11,2)/100,$O11)/1000000</f>
        <v>#NAME?</v>
      </c>
      <c r="O11" s="78">
        <v>1</v>
      </c>
    </row>
    <row r="12" spans="2:15">
      <c r="B12" s="101"/>
      <c r="C12" s="77" t="s">
        <v>52</v>
      </c>
      <c r="D12" s="79" t="e">
        <f ca="1">_xll.VoseSimPercentile('Cashflow analysis'!C$18,RIGHT($C12,2)/100,$O12)/1000000</f>
        <v>#NAME?</v>
      </c>
      <c r="E12" s="79" t="e">
        <f ca="1">_xll.VoseSimPercentile('Cashflow analysis'!D$18,RIGHT($C12,2)/100,$O12)/1000000</f>
        <v>#NAME?</v>
      </c>
      <c r="F12" s="79" t="e">
        <f ca="1">_xll.VoseSimPercentile('Cashflow analysis'!E$18,RIGHT($C12,2)/100,$O12)/1000000</f>
        <v>#NAME?</v>
      </c>
      <c r="G12" s="79" t="e">
        <f ca="1">_xll.VoseSimPercentile('Cashflow analysis'!F$18,RIGHT($C12,2)/100,$O12)/1000000</f>
        <v>#NAME?</v>
      </c>
      <c r="H12" s="79" t="e">
        <f ca="1">_xll.VoseSimPercentile('Cashflow analysis'!G$18,RIGHT($C12,2)/100,$O12)/1000000</f>
        <v>#NAME?</v>
      </c>
      <c r="I12" s="79" t="e">
        <f ca="1">_xll.VoseSimPercentile('Cashflow analysis'!H$18,RIGHT($C12,2)/100,$O12)/1000000</f>
        <v>#NAME?</v>
      </c>
      <c r="J12" s="79" t="e">
        <f ca="1">_xll.VoseSimPercentile('Cashflow analysis'!I$18,RIGHT($C12,2)/100,$O12)/1000000</f>
        <v>#NAME?</v>
      </c>
      <c r="K12" s="79" t="e">
        <f ca="1">_xll.VoseSimPercentile('Cashflow analysis'!J$18,RIGHT($C12,2)/100,$O12)/1000000</f>
        <v>#NAME?</v>
      </c>
      <c r="L12" s="79" t="e">
        <f ca="1">_xll.VoseSimPercentile('Cashflow analysis'!K$18,RIGHT($C12,2)/100,$O12)/1000000</f>
        <v>#NAME?</v>
      </c>
      <c r="M12" s="79" t="e">
        <f ca="1">_xll.VoseSimPercentile('Cashflow analysis'!L$18,RIGHT($C12,2)/100,$O12)/1000000</f>
        <v>#NAME?</v>
      </c>
      <c r="O12" s="78">
        <v>1</v>
      </c>
    </row>
    <row r="13" spans="2:15">
      <c r="B13" s="99" t="s">
        <v>31</v>
      </c>
      <c r="C13" s="77" t="s">
        <v>50</v>
      </c>
      <c r="D13" s="79" t="e">
        <f ca="1">_xll.VoseSimPercentile('Cashflow analysis'!C$18,RIGHT($C13,2)/100,$O13)/1000000</f>
        <v>#NAME?</v>
      </c>
      <c r="E13" s="79" t="e">
        <f ca="1">_xll.VoseSimPercentile('Cashflow analysis'!D$18,RIGHT($C13,2)/100,$O13)/1000000</f>
        <v>#NAME?</v>
      </c>
      <c r="F13" s="79" t="e">
        <f ca="1">_xll.VoseSimPercentile('Cashflow analysis'!E$18,RIGHT($C13,2)/100,$O13)/1000000</f>
        <v>#NAME?</v>
      </c>
      <c r="G13" s="79" t="e">
        <f ca="1">_xll.VoseSimPercentile('Cashflow analysis'!F$18,RIGHT($C13,2)/100,$O13)/1000000</f>
        <v>#NAME?</v>
      </c>
      <c r="H13" s="79" t="e">
        <f ca="1">_xll.VoseSimPercentile('Cashflow analysis'!G$18,RIGHT($C13,2)/100,$O13)/1000000</f>
        <v>#NAME?</v>
      </c>
      <c r="I13" s="79" t="e">
        <f ca="1">_xll.VoseSimPercentile('Cashflow analysis'!H$18,RIGHT($C13,2)/100,$O13)/1000000</f>
        <v>#NAME?</v>
      </c>
      <c r="J13" s="79" t="e">
        <f ca="1">_xll.VoseSimPercentile('Cashflow analysis'!I$18,RIGHT($C13,2)/100,$O13)/1000000</f>
        <v>#NAME?</v>
      </c>
      <c r="K13" s="79" t="e">
        <f ca="1">_xll.VoseSimPercentile('Cashflow analysis'!J$18,RIGHT($C13,2)/100,$O13)/1000000</f>
        <v>#NAME?</v>
      </c>
      <c r="L13" s="79" t="e">
        <f ca="1">_xll.VoseSimPercentile('Cashflow analysis'!K$18,RIGHT($C13,2)/100,$O13)/1000000</f>
        <v>#NAME?</v>
      </c>
      <c r="M13" s="79" t="e">
        <f ca="1">_xll.VoseSimPercentile('Cashflow analysis'!L$18,RIGHT($C13,2)/100,$O13)/1000000</f>
        <v>#NAME?</v>
      </c>
      <c r="O13" s="78">
        <v>2</v>
      </c>
    </row>
    <row r="14" spans="2:15">
      <c r="B14" s="100"/>
      <c r="C14" s="77" t="s">
        <v>51</v>
      </c>
      <c r="D14" s="79" t="e">
        <f ca="1">_xll.VoseSimPercentile('Cashflow analysis'!C$18,RIGHT($C14,2)/100,$O14)/1000000</f>
        <v>#NAME?</v>
      </c>
      <c r="E14" s="79" t="e">
        <f ca="1">_xll.VoseSimPercentile('Cashflow analysis'!D$18,RIGHT($C14,2)/100,$O14)/1000000</f>
        <v>#NAME?</v>
      </c>
      <c r="F14" s="79" t="e">
        <f ca="1">_xll.VoseSimPercentile('Cashflow analysis'!E$18,RIGHT($C14,2)/100,$O14)/1000000</f>
        <v>#NAME?</v>
      </c>
      <c r="G14" s="79" t="e">
        <f ca="1">_xll.VoseSimPercentile('Cashflow analysis'!F$18,RIGHT($C14,2)/100,$O14)/1000000</f>
        <v>#NAME?</v>
      </c>
      <c r="H14" s="79" t="e">
        <f ca="1">_xll.VoseSimPercentile('Cashflow analysis'!G$18,RIGHT($C14,2)/100,$O14)/1000000</f>
        <v>#NAME?</v>
      </c>
      <c r="I14" s="79" t="e">
        <f ca="1">_xll.VoseSimPercentile('Cashflow analysis'!H$18,RIGHT($C14,2)/100,$O14)/1000000</f>
        <v>#NAME?</v>
      </c>
      <c r="J14" s="79" t="e">
        <f ca="1">_xll.VoseSimPercentile('Cashflow analysis'!I$18,RIGHT($C14,2)/100,$O14)/1000000</f>
        <v>#NAME?</v>
      </c>
      <c r="K14" s="79" t="e">
        <f ca="1">_xll.VoseSimPercentile('Cashflow analysis'!J$18,RIGHT($C14,2)/100,$O14)/1000000</f>
        <v>#NAME?</v>
      </c>
      <c r="L14" s="79" t="e">
        <f ca="1">_xll.VoseSimPercentile('Cashflow analysis'!K$18,RIGHT($C14,2)/100,$O14)/1000000</f>
        <v>#NAME?</v>
      </c>
      <c r="M14" s="79" t="e">
        <f ca="1">_xll.VoseSimPercentile('Cashflow analysis'!L$18,RIGHT($C14,2)/100,$O14)/1000000</f>
        <v>#NAME?</v>
      </c>
      <c r="O14" s="78">
        <v>2</v>
      </c>
    </row>
    <row r="15" spans="2:15">
      <c r="B15" s="101"/>
      <c r="C15" s="77" t="s">
        <v>52</v>
      </c>
      <c r="D15" s="79" t="e">
        <f ca="1">_xll.VoseSimPercentile('Cashflow analysis'!C$18,RIGHT($C15,2)/100,$O15)/1000000</f>
        <v>#NAME?</v>
      </c>
      <c r="E15" s="79" t="e">
        <f ca="1">_xll.VoseSimPercentile('Cashflow analysis'!D$18,RIGHT($C15,2)/100,$O15)/1000000</f>
        <v>#NAME?</v>
      </c>
      <c r="F15" s="79" t="e">
        <f ca="1">_xll.VoseSimPercentile('Cashflow analysis'!E$18,RIGHT($C15,2)/100,$O15)/1000000</f>
        <v>#NAME?</v>
      </c>
      <c r="G15" s="79" t="e">
        <f ca="1">_xll.VoseSimPercentile('Cashflow analysis'!F$18,RIGHT($C15,2)/100,$O15)/1000000</f>
        <v>#NAME?</v>
      </c>
      <c r="H15" s="79" t="e">
        <f ca="1">_xll.VoseSimPercentile('Cashflow analysis'!G$18,RIGHT($C15,2)/100,$O15)/1000000</f>
        <v>#NAME?</v>
      </c>
      <c r="I15" s="79" t="e">
        <f ca="1">_xll.VoseSimPercentile('Cashflow analysis'!H$18,RIGHT($C15,2)/100,$O15)/1000000</f>
        <v>#NAME?</v>
      </c>
      <c r="J15" s="79" t="e">
        <f ca="1">_xll.VoseSimPercentile('Cashflow analysis'!I$18,RIGHT($C15,2)/100,$O15)/1000000</f>
        <v>#NAME?</v>
      </c>
      <c r="K15" s="79" t="e">
        <f ca="1">_xll.VoseSimPercentile('Cashflow analysis'!J$18,RIGHT($C15,2)/100,$O15)/1000000</f>
        <v>#NAME?</v>
      </c>
      <c r="L15" s="79" t="e">
        <f ca="1">_xll.VoseSimPercentile('Cashflow analysis'!K$18,RIGHT($C15,2)/100,$O15)/1000000</f>
        <v>#NAME?</v>
      </c>
      <c r="M15" s="79" t="e">
        <f ca="1">_xll.VoseSimPercentile('Cashflow analysis'!L$18,RIGHT($C15,2)/100,$O15)/1000000</f>
        <v>#NAME?</v>
      </c>
      <c r="O15" s="78">
        <v>2</v>
      </c>
    </row>
  </sheetData>
  <mergeCells count="3">
    <mergeCell ref="B10:B12"/>
    <mergeCell ref="B13:B15"/>
    <mergeCell ref="B9:C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483EA-7F52-4556-B263-DDC2EA55762E}">
  <sheetPr codeName="Sheet2"/>
  <dimension ref="A1:L3"/>
  <sheetViews>
    <sheetView workbookViewId="0"/>
  </sheetViews>
  <sheetFormatPr defaultRowHeight="12.6"/>
  <sheetData>
    <row r="1" spans="1:12">
      <c r="A1">
        <v>1</v>
      </c>
    </row>
    <row r="2" spans="1:12">
      <c r="E2" t="s">
        <v>55</v>
      </c>
      <c r="F2">
        <v>5</v>
      </c>
      <c r="G2" t="s">
        <v>56</v>
      </c>
      <c r="H2" t="s">
        <v>57</v>
      </c>
      <c r="I2" t="s">
        <v>58</v>
      </c>
      <c r="J2" t="s">
        <v>59</v>
      </c>
      <c r="K2" t="s">
        <v>60</v>
      </c>
      <c r="L2" t="s">
        <v>61</v>
      </c>
    </row>
    <row r="3" spans="1:12">
      <c r="E3" t="s">
        <v>62</v>
      </c>
      <c r="F3">
        <v>1</v>
      </c>
      <c r="G3" t="s">
        <v>63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794F2-DEC8-4629-9893-A60D84D80975}">
  <sheetPr codeName="Sheet3"/>
  <dimension ref="A1:B1"/>
  <sheetViews>
    <sheetView workbookViewId="0"/>
  </sheetViews>
  <sheetFormatPr defaultRowHeight="12.6"/>
  <sheetData>
    <row r="1" spans="1:2">
      <c r="A1" t="s">
        <v>64</v>
      </c>
      <c r="B1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E4A60-052C-44C6-9603-A89D69657315}">
  <sheetPr codeName="Sheet5"/>
  <dimension ref="B3:B292"/>
  <sheetViews>
    <sheetView topLeftCell="A76" workbookViewId="0"/>
  </sheetViews>
  <sheetFormatPr defaultRowHeight="12.6"/>
  <sheetData>
    <row r="3" spans="2:2">
      <c r="B3">
        <v>30</v>
      </c>
    </row>
    <row r="4" spans="2:2">
      <c r="B4">
        <v>146</v>
      </c>
    </row>
    <row r="5" spans="2:2">
      <c r="B5">
        <v>309</v>
      </c>
    </row>
    <row r="6" spans="2:2">
      <c r="B6">
        <v>458</v>
      </c>
    </row>
    <row r="7" spans="2:2">
      <c r="B7">
        <v>437</v>
      </c>
    </row>
    <row r="8" spans="2:2">
      <c r="B8">
        <v>327</v>
      </c>
    </row>
    <row r="9" spans="2:2">
      <c r="B9">
        <v>185</v>
      </c>
    </row>
    <row r="10" spans="2:2">
      <c r="B10">
        <v>71</v>
      </c>
    </row>
    <row r="11" spans="2:2">
      <c r="B11">
        <v>32</v>
      </c>
    </row>
    <row r="12" spans="2:2">
      <c r="B12">
        <v>5</v>
      </c>
    </row>
    <row r="13" spans="2:2">
      <c r="B13">
        <v>103</v>
      </c>
    </row>
    <row r="14" spans="2:2">
      <c r="B14">
        <v>248</v>
      </c>
    </row>
    <row r="15" spans="2:2">
      <c r="B15">
        <v>337</v>
      </c>
    </row>
    <row r="16" spans="2:2">
      <c r="B16">
        <v>397</v>
      </c>
    </row>
    <row r="17" spans="2:2">
      <c r="B17">
        <v>320</v>
      </c>
    </row>
    <row r="18" spans="2:2">
      <c r="B18">
        <v>279</v>
      </c>
    </row>
    <row r="19" spans="2:2">
      <c r="B19">
        <v>176</v>
      </c>
    </row>
    <row r="20" spans="2:2">
      <c r="B20">
        <v>98</v>
      </c>
    </row>
    <row r="21" spans="2:2">
      <c r="B21">
        <v>40</v>
      </c>
    </row>
    <row r="22" spans="2:2">
      <c r="B22">
        <v>2</v>
      </c>
    </row>
    <row r="23" spans="2:2">
      <c r="B23">
        <v>93</v>
      </c>
    </row>
    <row r="24" spans="2:2">
      <c r="B24">
        <v>231</v>
      </c>
    </row>
    <row r="25" spans="2:2">
      <c r="B25">
        <v>290</v>
      </c>
    </row>
    <row r="26" spans="2:2">
      <c r="B26">
        <v>394</v>
      </c>
    </row>
    <row r="27" spans="2:2">
      <c r="B27">
        <v>328</v>
      </c>
    </row>
    <row r="28" spans="2:2">
      <c r="B28">
        <v>284</v>
      </c>
    </row>
    <row r="29" spans="2:2">
      <c r="B29">
        <v>184</v>
      </c>
    </row>
    <row r="30" spans="2:2">
      <c r="B30">
        <v>115</v>
      </c>
    </row>
    <row r="31" spans="2:2">
      <c r="B31">
        <v>64</v>
      </c>
    </row>
    <row r="32" spans="2:2">
      <c r="B32">
        <v>17</v>
      </c>
    </row>
    <row r="33" spans="2:2">
      <c r="B33">
        <v>92</v>
      </c>
    </row>
    <row r="34" spans="2:2">
      <c r="B34">
        <v>235</v>
      </c>
    </row>
    <row r="35" spans="2:2">
      <c r="B35">
        <v>296</v>
      </c>
    </row>
    <row r="36" spans="2:2">
      <c r="B36">
        <v>359</v>
      </c>
    </row>
    <row r="37" spans="2:2">
      <c r="B37">
        <v>359</v>
      </c>
    </row>
    <row r="38" spans="2:2">
      <c r="B38">
        <v>244</v>
      </c>
    </row>
    <row r="39" spans="2:2">
      <c r="B39">
        <v>213</v>
      </c>
    </row>
    <row r="40" spans="2:2">
      <c r="B40">
        <v>125</v>
      </c>
    </row>
    <row r="41" spans="2:2">
      <c r="B41">
        <v>60</v>
      </c>
    </row>
    <row r="42" spans="2:2">
      <c r="B42">
        <v>17</v>
      </c>
    </row>
    <row r="43" spans="2:2">
      <c r="B43">
        <v>0</v>
      </c>
    </row>
    <row r="44" spans="2:2">
      <c r="B44">
        <v>0</v>
      </c>
    </row>
    <row r="45" spans="2:2">
      <c r="B45">
        <v>0</v>
      </c>
    </row>
    <row r="46" spans="2:2">
      <c r="B46">
        <v>0</v>
      </c>
    </row>
    <row r="47" spans="2:2">
      <c r="B47">
        <v>0</v>
      </c>
    </row>
    <row r="48" spans="2:2">
      <c r="B48">
        <v>2000</v>
      </c>
    </row>
    <row r="49" spans="2:2">
      <c r="B49">
        <v>0</v>
      </c>
    </row>
    <row r="50" spans="2:2">
      <c r="B50">
        <v>0</v>
      </c>
    </row>
    <row r="51" spans="2:2">
      <c r="B51">
        <v>0</v>
      </c>
    </row>
    <row r="52" spans="2:2">
      <c r="B52">
        <v>0</v>
      </c>
    </row>
    <row r="53" spans="2:2">
      <c r="B53">
        <v>0</v>
      </c>
    </row>
    <row r="54" spans="2:2">
      <c r="B54">
        <v>0</v>
      </c>
    </row>
    <row r="55" spans="2:2">
      <c r="B55">
        <v>0</v>
      </c>
    </row>
    <row r="56" spans="2:2">
      <c r="B56">
        <v>0</v>
      </c>
    </row>
    <row r="57" spans="2:2">
      <c r="B57">
        <v>0</v>
      </c>
    </row>
    <row r="58" spans="2:2">
      <c r="B58">
        <v>2000</v>
      </c>
    </row>
    <row r="59" spans="2:2">
      <c r="B59">
        <v>0</v>
      </c>
    </row>
    <row r="60" spans="2:2">
      <c r="B60">
        <v>0</v>
      </c>
    </row>
    <row r="61" spans="2:2">
      <c r="B61">
        <v>0</v>
      </c>
    </row>
    <row r="62" spans="2:2">
      <c r="B62">
        <v>0</v>
      </c>
    </row>
    <row r="63" spans="2:2">
      <c r="B63">
        <v>0</v>
      </c>
    </row>
    <row r="64" spans="2:2">
      <c r="B64">
        <v>0</v>
      </c>
    </row>
    <row r="65" spans="2:2">
      <c r="B65">
        <v>0</v>
      </c>
    </row>
    <row r="66" spans="2:2">
      <c r="B66">
        <v>0</v>
      </c>
    </row>
    <row r="67" spans="2:2">
      <c r="B67">
        <v>0</v>
      </c>
    </row>
    <row r="68" spans="2:2">
      <c r="B68">
        <v>2000</v>
      </c>
    </row>
    <row r="69" spans="2:2">
      <c r="B69">
        <v>0</v>
      </c>
    </row>
    <row r="70" spans="2:2">
      <c r="B70">
        <v>0</v>
      </c>
    </row>
    <row r="71" spans="2:2">
      <c r="B71">
        <v>0</v>
      </c>
    </row>
    <row r="72" spans="2:2">
      <c r="B72">
        <v>0</v>
      </c>
    </row>
    <row r="73" spans="2:2">
      <c r="B73">
        <v>0</v>
      </c>
    </row>
    <row r="74" spans="2:2">
      <c r="B74">
        <v>0</v>
      </c>
    </row>
    <row r="75" spans="2:2">
      <c r="B75">
        <v>0</v>
      </c>
    </row>
    <row r="76" spans="2:2">
      <c r="B76">
        <v>0</v>
      </c>
    </row>
    <row r="77" spans="2:2">
      <c r="B77">
        <v>0</v>
      </c>
    </row>
    <row r="78" spans="2:2">
      <c r="B78">
        <v>2000</v>
      </c>
    </row>
    <row r="79" spans="2:2">
      <c r="B79">
        <v>0</v>
      </c>
    </row>
    <row r="80" spans="2:2">
      <c r="B80">
        <v>0</v>
      </c>
    </row>
    <row r="81" spans="2:2">
      <c r="B81">
        <v>0</v>
      </c>
    </row>
    <row r="82" spans="2:2">
      <c r="B82">
        <v>0</v>
      </c>
    </row>
    <row r="83" spans="2:2">
      <c r="B83">
        <v>0</v>
      </c>
    </row>
    <row r="84" spans="2:2">
      <c r="B84">
        <v>0</v>
      </c>
    </row>
    <row r="85" spans="2:2">
      <c r="B85">
        <v>0</v>
      </c>
    </row>
    <row r="86" spans="2:2">
      <c r="B86">
        <v>0</v>
      </c>
    </row>
    <row r="87" spans="2:2">
      <c r="B87">
        <v>0</v>
      </c>
    </row>
    <row r="88" spans="2:2">
      <c r="B88">
        <v>2000</v>
      </c>
    </row>
    <row r="89" spans="2:2">
      <c r="B89">
        <v>0</v>
      </c>
    </row>
    <row r="90" spans="2:2">
      <c r="B90">
        <v>0</v>
      </c>
    </row>
    <row r="91" spans="2:2">
      <c r="B91">
        <v>0</v>
      </c>
    </row>
    <row r="92" spans="2:2">
      <c r="B92">
        <v>0</v>
      </c>
    </row>
    <row r="93" spans="2:2">
      <c r="B93">
        <v>0</v>
      </c>
    </row>
    <row r="94" spans="2:2">
      <c r="B94">
        <v>0</v>
      </c>
    </row>
    <row r="95" spans="2:2">
      <c r="B95">
        <v>0</v>
      </c>
    </row>
    <row r="96" spans="2:2">
      <c r="B96">
        <v>0</v>
      </c>
    </row>
    <row r="97" spans="2:2">
      <c r="B97">
        <v>0</v>
      </c>
    </row>
    <row r="98" spans="2:2">
      <c r="B98">
        <v>2000</v>
      </c>
    </row>
    <row r="99" spans="2:2">
      <c r="B99">
        <v>0</v>
      </c>
    </row>
    <row r="100" spans="2:2">
      <c r="B100">
        <v>0</v>
      </c>
    </row>
    <row r="101" spans="2:2">
      <c r="B101">
        <v>0</v>
      </c>
    </row>
    <row r="102" spans="2:2">
      <c r="B102">
        <v>0</v>
      </c>
    </row>
    <row r="103" spans="2:2">
      <c r="B103">
        <v>0</v>
      </c>
    </row>
    <row r="104" spans="2:2">
      <c r="B104">
        <v>0</v>
      </c>
    </row>
    <row r="105" spans="2:2">
      <c r="B105">
        <v>0</v>
      </c>
    </row>
    <row r="106" spans="2:2">
      <c r="B106">
        <v>0</v>
      </c>
    </row>
    <row r="107" spans="2:2">
      <c r="B107">
        <v>0</v>
      </c>
    </row>
    <row r="108" spans="2:2">
      <c r="B108">
        <v>2000</v>
      </c>
    </row>
    <row r="109" spans="2:2">
      <c r="B109">
        <v>0</v>
      </c>
    </row>
    <row r="110" spans="2:2">
      <c r="B110">
        <v>0</v>
      </c>
    </row>
    <row r="111" spans="2:2">
      <c r="B111">
        <v>0</v>
      </c>
    </row>
    <row r="112" spans="2:2">
      <c r="B112">
        <v>0</v>
      </c>
    </row>
    <row r="113" spans="2:2">
      <c r="B113">
        <v>2</v>
      </c>
    </row>
    <row r="114" spans="2:2">
      <c r="B114">
        <v>43</v>
      </c>
    </row>
    <row r="115" spans="2:2">
      <c r="B115">
        <v>95</v>
      </c>
    </row>
    <row r="116" spans="2:2">
      <c r="B116">
        <v>181</v>
      </c>
    </row>
    <row r="117" spans="2:2">
      <c r="B117">
        <v>277</v>
      </c>
    </row>
    <row r="118" spans="2:2">
      <c r="B118">
        <v>321</v>
      </c>
    </row>
    <row r="119" spans="2:2">
      <c r="B119">
        <v>398</v>
      </c>
    </row>
    <row r="120" spans="2:2">
      <c r="B120">
        <v>334</v>
      </c>
    </row>
    <row r="121" spans="2:2">
      <c r="B121">
        <v>249</v>
      </c>
    </row>
    <row r="122" spans="2:2">
      <c r="B122">
        <v>100</v>
      </c>
    </row>
    <row r="123" spans="2:2">
      <c r="B123">
        <v>17</v>
      </c>
    </row>
    <row r="124" spans="2:2">
      <c r="B124">
        <v>65</v>
      </c>
    </row>
    <row r="125" spans="2:2">
      <c r="B125">
        <v>117</v>
      </c>
    </row>
    <row r="126" spans="2:2">
      <c r="B126">
        <v>184</v>
      </c>
    </row>
    <row r="127" spans="2:2">
      <c r="B127">
        <v>283</v>
      </c>
    </row>
    <row r="128" spans="2:2">
      <c r="B128">
        <v>328</v>
      </c>
    </row>
    <row r="129" spans="2:2">
      <c r="B129">
        <v>395</v>
      </c>
    </row>
    <row r="130" spans="2:2">
      <c r="B130">
        <v>291</v>
      </c>
    </row>
    <row r="131" spans="2:2">
      <c r="B131">
        <v>229</v>
      </c>
    </row>
    <row r="132" spans="2:2">
      <c r="B132">
        <v>91</v>
      </c>
    </row>
    <row r="133" spans="2:2">
      <c r="B133">
        <v>17</v>
      </c>
    </row>
    <row r="134" spans="2:2">
      <c r="B134">
        <v>66</v>
      </c>
    </row>
    <row r="135" spans="2:2">
      <c r="B135">
        <v>160</v>
      </c>
    </row>
    <row r="136" spans="2:2">
      <c r="B136">
        <v>263</v>
      </c>
    </row>
    <row r="137" spans="2:2">
      <c r="B137">
        <v>444</v>
      </c>
    </row>
    <row r="138" spans="2:2">
      <c r="B138">
        <v>526</v>
      </c>
    </row>
    <row r="139" spans="2:2">
      <c r="B139">
        <v>334</v>
      </c>
    </row>
    <row r="140" spans="2:2">
      <c r="B140">
        <v>133</v>
      </c>
    </row>
    <row r="141" spans="2:2">
      <c r="B141">
        <v>53</v>
      </c>
    </row>
    <row r="142" spans="2:2">
      <c r="B142">
        <v>4</v>
      </c>
    </row>
    <row r="143" spans="2:2">
      <c r="B143">
        <v>38</v>
      </c>
    </row>
    <row r="144" spans="2:2">
      <c r="B144">
        <v>131</v>
      </c>
    </row>
    <row r="145" spans="2:2">
      <c r="B145">
        <v>322</v>
      </c>
    </row>
    <row r="146" spans="2:2">
      <c r="B146">
        <v>451</v>
      </c>
    </row>
    <row r="147" spans="2:2">
      <c r="B147">
        <v>437</v>
      </c>
    </row>
    <row r="148" spans="2:2">
      <c r="B148">
        <v>310</v>
      </c>
    </row>
    <row r="149" spans="2:2">
      <c r="B149">
        <v>183</v>
      </c>
    </row>
    <row r="150" spans="2:2">
      <c r="B150">
        <v>91</v>
      </c>
    </row>
    <row r="151" spans="2:2">
      <c r="B151">
        <v>31</v>
      </c>
    </row>
    <row r="152" spans="2:2">
      <c r="B152">
        <v>6</v>
      </c>
    </row>
    <row r="153" spans="2:2">
      <c r="B153">
        <v>22</v>
      </c>
    </row>
    <row r="154" spans="2:2">
      <c r="B154">
        <v>102</v>
      </c>
    </row>
    <row r="155" spans="2:2">
      <c r="B155">
        <v>226</v>
      </c>
    </row>
    <row r="156" spans="2:2">
      <c r="B156">
        <v>374</v>
      </c>
    </row>
    <row r="157" spans="2:2">
      <c r="B157">
        <v>443</v>
      </c>
    </row>
    <row r="158" spans="2:2">
      <c r="B158">
        <v>406</v>
      </c>
    </row>
    <row r="159" spans="2:2">
      <c r="B159">
        <v>255</v>
      </c>
    </row>
    <row r="160" spans="2:2">
      <c r="B160">
        <v>138</v>
      </c>
    </row>
    <row r="161" spans="2:2">
      <c r="B161">
        <v>29</v>
      </c>
    </row>
    <row r="162" spans="2:2">
      <c r="B162">
        <v>5</v>
      </c>
    </row>
    <row r="163" spans="2:2">
      <c r="B163">
        <v>27</v>
      </c>
    </row>
    <row r="164" spans="2:2">
      <c r="B164">
        <v>142</v>
      </c>
    </row>
    <row r="165" spans="2:2">
      <c r="B165">
        <v>348</v>
      </c>
    </row>
    <row r="166" spans="2:2">
      <c r="B166">
        <v>470</v>
      </c>
    </row>
    <row r="167" spans="2:2">
      <c r="B167">
        <v>476</v>
      </c>
    </row>
    <row r="168" spans="2:2">
      <c r="B168">
        <v>320</v>
      </c>
    </row>
    <row r="169" spans="2:2">
      <c r="B169">
        <v>142</v>
      </c>
    </row>
    <row r="170" spans="2:2">
      <c r="B170">
        <v>55</v>
      </c>
    </row>
    <row r="171" spans="2:2">
      <c r="B171">
        <v>15</v>
      </c>
    </row>
    <row r="172" spans="2:2">
      <c r="B172">
        <v>5</v>
      </c>
    </row>
    <row r="173" spans="2:2">
      <c r="B173">
        <v>42</v>
      </c>
    </row>
    <row r="174" spans="2:2">
      <c r="B174">
        <v>232</v>
      </c>
    </row>
    <row r="175" spans="2:2">
      <c r="B175">
        <v>437</v>
      </c>
    </row>
    <row r="176" spans="2:2">
      <c r="B176">
        <v>488</v>
      </c>
    </row>
    <row r="177" spans="2:2">
      <c r="B177">
        <v>370</v>
      </c>
    </row>
    <row r="178" spans="2:2">
      <c r="B178">
        <v>222</v>
      </c>
    </row>
    <row r="179" spans="2:2">
      <c r="B179">
        <v>117</v>
      </c>
    </row>
    <row r="180" spans="2:2">
      <c r="B180">
        <v>61</v>
      </c>
    </row>
    <row r="181" spans="2:2">
      <c r="B181">
        <v>25</v>
      </c>
    </row>
    <row r="182" spans="2:2">
      <c r="B182">
        <v>6</v>
      </c>
    </row>
    <row r="183" spans="2:2">
      <c r="B183">
        <v>39</v>
      </c>
    </row>
    <row r="184" spans="2:2">
      <c r="B184">
        <v>228</v>
      </c>
    </row>
    <row r="185" spans="2:2">
      <c r="B185">
        <v>435</v>
      </c>
    </row>
    <row r="186" spans="2:2">
      <c r="B186">
        <v>410</v>
      </c>
    </row>
    <row r="187" spans="2:2">
      <c r="B187">
        <v>398</v>
      </c>
    </row>
    <row r="188" spans="2:2">
      <c r="B188">
        <v>282</v>
      </c>
    </row>
    <row r="189" spans="2:2">
      <c r="B189">
        <v>132</v>
      </c>
    </row>
    <row r="190" spans="2:2">
      <c r="B190">
        <v>56</v>
      </c>
    </row>
    <row r="191" spans="2:2">
      <c r="B191">
        <v>15</v>
      </c>
    </row>
    <row r="192" spans="2:2">
      <c r="B192">
        <v>5</v>
      </c>
    </row>
    <row r="193" spans="2:2">
      <c r="B193">
        <v>44</v>
      </c>
    </row>
    <row r="194" spans="2:2">
      <c r="B194">
        <v>218</v>
      </c>
    </row>
    <row r="195" spans="2:2">
      <c r="B195">
        <v>355</v>
      </c>
    </row>
    <row r="196" spans="2:2">
      <c r="B196">
        <v>443</v>
      </c>
    </row>
    <row r="197" spans="2:2">
      <c r="B197">
        <v>466</v>
      </c>
    </row>
    <row r="198" spans="2:2">
      <c r="B198">
        <v>260</v>
      </c>
    </row>
    <row r="199" spans="2:2">
      <c r="B199">
        <v>133</v>
      </c>
    </row>
    <row r="200" spans="2:2">
      <c r="B200">
        <v>57</v>
      </c>
    </row>
    <row r="201" spans="2:2">
      <c r="B201">
        <v>19</v>
      </c>
    </row>
    <row r="202" spans="2:2">
      <c r="B202">
        <v>5</v>
      </c>
    </row>
    <row r="203" spans="2:2">
      <c r="B203">
        <v>34</v>
      </c>
    </row>
    <row r="204" spans="2:2">
      <c r="B204">
        <v>149</v>
      </c>
    </row>
    <row r="205" spans="2:2">
      <c r="B205">
        <v>236</v>
      </c>
    </row>
    <row r="206" spans="2:2">
      <c r="B206">
        <v>380</v>
      </c>
    </row>
    <row r="207" spans="2:2">
      <c r="B207">
        <v>427</v>
      </c>
    </row>
    <row r="208" spans="2:2">
      <c r="B208">
        <v>387</v>
      </c>
    </row>
    <row r="209" spans="2:2">
      <c r="B209">
        <v>187</v>
      </c>
    </row>
    <row r="210" spans="2:2">
      <c r="B210">
        <v>134</v>
      </c>
    </row>
    <row r="211" spans="2:2">
      <c r="B211">
        <v>57</v>
      </c>
    </row>
    <row r="212" spans="2:2">
      <c r="B212">
        <v>9</v>
      </c>
    </row>
    <row r="213" spans="2:2">
      <c r="B213">
        <v>7</v>
      </c>
    </row>
    <row r="214" spans="2:2">
      <c r="B214">
        <v>44</v>
      </c>
    </row>
    <row r="215" spans="2:2">
      <c r="B215">
        <v>76</v>
      </c>
    </row>
    <row r="216" spans="2:2">
      <c r="B216">
        <v>143</v>
      </c>
    </row>
    <row r="217" spans="2:2">
      <c r="B217">
        <v>231</v>
      </c>
    </row>
    <row r="218" spans="2:2">
      <c r="B218">
        <v>285</v>
      </c>
    </row>
    <row r="219" spans="2:2">
      <c r="B219">
        <v>403</v>
      </c>
    </row>
    <row r="220" spans="2:2">
      <c r="B220">
        <v>363</v>
      </c>
    </row>
    <row r="221" spans="2:2">
      <c r="B221">
        <v>312</v>
      </c>
    </row>
    <row r="222" spans="2:2">
      <c r="B222">
        <v>136</v>
      </c>
    </row>
    <row r="223" spans="2:2">
      <c r="B223">
        <v>84</v>
      </c>
    </row>
    <row r="224" spans="2:2">
      <c r="B224">
        <v>210</v>
      </c>
    </row>
    <row r="225" spans="2:2">
      <c r="B225">
        <v>265</v>
      </c>
    </row>
    <row r="226" spans="2:2">
      <c r="B226">
        <v>359</v>
      </c>
    </row>
    <row r="227" spans="2:2">
      <c r="B227">
        <v>312</v>
      </c>
    </row>
    <row r="228" spans="2:2">
      <c r="B228">
        <v>283</v>
      </c>
    </row>
    <row r="229" spans="2:2">
      <c r="B229">
        <v>211</v>
      </c>
    </row>
    <row r="230" spans="2:2">
      <c r="B230">
        <v>189</v>
      </c>
    </row>
    <row r="231" spans="2:2">
      <c r="B231">
        <v>74</v>
      </c>
    </row>
    <row r="232" spans="2:2">
      <c r="B232">
        <v>13</v>
      </c>
    </row>
    <row r="233" spans="2:2">
      <c r="B233">
        <v>16</v>
      </c>
    </row>
    <row r="234" spans="2:2">
      <c r="B234">
        <v>66</v>
      </c>
    </row>
    <row r="235" spans="2:2">
      <c r="B235">
        <v>169</v>
      </c>
    </row>
    <row r="236" spans="2:2">
      <c r="B236">
        <v>259</v>
      </c>
    </row>
    <row r="237" spans="2:2">
      <c r="B237">
        <v>400</v>
      </c>
    </row>
    <row r="238" spans="2:2">
      <c r="B238">
        <v>406</v>
      </c>
    </row>
    <row r="239" spans="2:2">
      <c r="B239">
        <v>360</v>
      </c>
    </row>
    <row r="240" spans="2:2">
      <c r="B240">
        <v>191</v>
      </c>
    </row>
    <row r="241" spans="2:2">
      <c r="B241">
        <v>107</v>
      </c>
    </row>
    <row r="242" spans="2:2">
      <c r="B242">
        <v>26</v>
      </c>
    </row>
    <row r="243" spans="2:2">
      <c r="B243">
        <v>1592</v>
      </c>
    </row>
    <row r="244" spans="2:2">
      <c r="B244">
        <v>0</v>
      </c>
    </row>
    <row r="245" spans="2:2">
      <c r="B245">
        <v>0</v>
      </c>
    </row>
    <row r="246" spans="2:2">
      <c r="B246">
        <v>0</v>
      </c>
    </row>
    <row r="247" spans="2:2">
      <c r="B247">
        <v>0</v>
      </c>
    </row>
    <row r="248" spans="2:2">
      <c r="B248">
        <v>0</v>
      </c>
    </row>
    <row r="249" spans="2:2">
      <c r="B249">
        <v>0</v>
      </c>
    </row>
    <row r="250" spans="2:2">
      <c r="B250">
        <v>0</v>
      </c>
    </row>
    <row r="251" spans="2:2">
      <c r="B251">
        <v>0</v>
      </c>
    </row>
    <row r="252" spans="2:2">
      <c r="B252">
        <v>408</v>
      </c>
    </row>
    <row r="253" spans="2:2">
      <c r="B253">
        <v>52</v>
      </c>
    </row>
    <row r="254" spans="2:2">
      <c r="B254">
        <v>139</v>
      </c>
    </row>
    <row r="255" spans="2:2">
      <c r="B255">
        <v>230</v>
      </c>
    </row>
    <row r="256" spans="2:2">
      <c r="B256">
        <v>291</v>
      </c>
    </row>
    <row r="257" spans="2:2">
      <c r="B257">
        <v>360</v>
      </c>
    </row>
    <row r="258" spans="2:2">
      <c r="B258">
        <v>353</v>
      </c>
    </row>
    <row r="259" spans="2:2">
      <c r="B259">
        <v>259</v>
      </c>
    </row>
    <row r="260" spans="2:2">
      <c r="B260">
        <v>192</v>
      </c>
    </row>
    <row r="261" spans="2:2">
      <c r="B261">
        <v>99</v>
      </c>
    </row>
    <row r="262" spans="2:2">
      <c r="B262">
        <v>25</v>
      </c>
    </row>
    <row r="263" spans="2:2">
      <c r="B263">
        <v>48</v>
      </c>
    </row>
    <row r="264" spans="2:2">
      <c r="B264">
        <v>187</v>
      </c>
    </row>
    <row r="265" spans="2:2">
      <c r="B265">
        <v>273</v>
      </c>
    </row>
    <row r="266" spans="2:2">
      <c r="B266">
        <v>369</v>
      </c>
    </row>
    <row r="267" spans="2:2">
      <c r="B267">
        <v>362</v>
      </c>
    </row>
    <row r="268" spans="2:2">
      <c r="B268">
        <v>306</v>
      </c>
    </row>
    <row r="269" spans="2:2">
      <c r="B269">
        <v>207</v>
      </c>
    </row>
    <row r="270" spans="2:2">
      <c r="B270">
        <v>152</v>
      </c>
    </row>
    <row r="271" spans="2:2">
      <c r="B271">
        <v>74</v>
      </c>
    </row>
    <row r="272" spans="2:2">
      <c r="B272">
        <v>22</v>
      </c>
    </row>
    <row r="273" spans="2:2">
      <c r="B273">
        <v>205</v>
      </c>
    </row>
    <row r="274" spans="2:2">
      <c r="B274">
        <v>338</v>
      </c>
    </row>
    <row r="275" spans="2:2">
      <c r="B275">
        <v>394</v>
      </c>
    </row>
    <row r="276" spans="2:2">
      <c r="B276">
        <v>339</v>
      </c>
    </row>
    <row r="277" spans="2:2">
      <c r="B277">
        <v>284</v>
      </c>
    </row>
    <row r="278" spans="2:2">
      <c r="B278">
        <v>210</v>
      </c>
    </row>
    <row r="279" spans="2:2">
      <c r="B279">
        <v>128</v>
      </c>
    </row>
    <row r="280" spans="2:2">
      <c r="B280">
        <v>61</v>
      </c>
    </row>
    <row r="281" spans="2:2">
      <c r="B281">
        <v>31</v>
      </c>
    </row>
    <row r="282" spans="2:2">
      <c r="B282">
        <v>10</v>
      </c>
    </row>
    <row r="283" spans="2:2">
      <c r="B283">
        <v>119</v>
      </c>
    </row>
    <row r="284" spans="2:2">
      <c r="B284">
        <v>313</v>
      </c>
    </row>
    <row r="285" spans="2:2">
      <c r="B285">
        <v>362</v>
      </c>
    </row>
    <row r="286" spans="2:2">
      <c r="B286">
        <v>404</v>
      </c>
    </row>
    <row r="287" spans="2:2">
      <c r="B287">
        <v>300</v>
      </c>
    </row>
    <row r="288" spans="2:2">
      <c r="B288">
        <v>241</v>
      </c>
    </row>
    <row r="289" spans="2:2">
      <c r="B289">
        <v>152</v>
      </c>
    </row>
    <row r="290" spans="2:2">
      <c r="B290">
        <v>79</v>
      </c>
    </row>
    <row r="291" spans="2:2">
      <c r="B291">
        <v>26</v>
      </c>
    </row>
    <row r="292" spans="2:2">
      <c r="B292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Vose Consulting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Vose Software</dc:creator>
  <cp:keywords/>
  <dc:description/>
  <cp:lastModifiedBy/>
  <cp:revision/>
  <dcterms:created xsi:type="dcterms:W3CDTF">1999-11-16T21:35:41Z</dcterms:created>
  <dcterms:modified xsi:type="dcterms:W3CDTF">2024-05-23T08:34:15Z</dcterms:modified>
  <cp:category/>
  <cp:contentStatus/>
</cp:coreProperties>
</file>